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  <sheet name="Sheet2" sheetId="2" r:id="rId2"/>
  </sheets>
  <definedNames>
    <definedName name="Freq">'Sheet1'!$C$10</definedName>
    <definedName name="L_boost">'Sheet1'!$C$32</definedName>
    <definedName name="R_AC">'Sheet1'!$C$14</definedName>
    <definedName name="R_CS">'Sheet1'!$C$55</definedName>
    <definedName name="RT">'Sheet1'!$G$10</definedName>
    <definedName name="Vbout">'Sheet1'!$C$28</definedName>
  </definedNames>
  <calcPr fullCalcOnLoad="1"/>
</workbook>
</file>

<file path=xl/sharedStrings.xml><?xml version="1.0" encoding="utf-8"?>
<sst xmlns="http://schemas.openxmlformats.org/spreadsheetml/2006/main" count="106" uniqueCount="87">
  <si>
    <t>Blue cell</t>
  </si>
  <si>
    <t>is the input parameters</t>
  </si>
  <si>
    <t>Red cell</t>
  </si>
  <si>
    <t>is the output parameters</t>
  </si>
  <si>
    <t>A</t>
  </si>
  <si>
    <t>uH</t>
  </si>
  <si>
    <t>uF</t>
  </si>
  <si>
    <t>Ω</t>
  </si>
  <si>
    <t>nF</t>
  </si>
  <si>
    <t>FAN6982 PFC Design Tool  ver.1.0</t>
  </si>
  <si>
    <t>By Demon</t>
  </si>
  <si>
    <t>Step1. Frequency Setting</t>
  </si>
  <si>
    <t>Switch Frequency</t>
  </si>
  <si>
    <t>P</t>
  </si>
  <si>
    <t>kHz</t>
  </si>
  <si>
    <r>
      <t>K</t>
    </r>
    <r>
      <rPr>
        <sz val="12"/>
        <rFont val="AR MingtiM KSC"/>
        <family val="3"/>
      </rPr>
      <t>Ω</t>
    </r>
  </si>
  <si>
    <t>Fequency</t>
  </si>
  <si>
    <t>CT</t>
  </si>
  <si>
    <t>RT</t>
  </si>
  <si>
    <t xml:space="preserve">Duty Maximum </t>
  </si>
  <si>
    <t>%</t>
  </si>
  <si>
    <t>Step2. Line Sensing Circuit Design</t>
  </si>
  <si>
    <t>The scaling down factor of the voltage divider</t>
  </si>
  <si>
    <t>VRMS</t>
  </si>
  <si>
    <t>Brown-Out VRMS</t>
  </si>
  <si>
    <t>VRMS</t>
  </si>
  <si>
    <t>Brown-In VRMS</t>
  </si>
  <si>
    <t>R_RMS3</t>
  </si>
  <si>
    <r>
      <t>K</t>
    </r>
    <r>
      <rPr>
        <b/>
        <sz val="12"/>
        <color indexed="60"/>
        <rFont val="BatangChe"/>
        <family val="3"/>
      </rPr>
      <t>Ω</t>
    </r>
  </si>
  <si>
    <t>R_RMS2</t>
  </si>
  <si>
    <t>R_RMS1</t>
  </si>
  <si>
    <t>f_p1</t>
  </si>
  <si>
    <t>f_p2</t>
  </si>
  <si>
    <t>Hz</t>
  </si>
  <si>
    <t>C_RMS1</t>
  </si>
  <si>
    <t>C_RMS2</t>
  </si>
  <si>
    <t>R_AC</t>
  </si>
  <si>
    <r>
      <t>M</t>
    </r>
    <r>
      <rPr>
        <b/>
        <sz val="12"/>
        <color indexed="60"/>
        <rFont val="BatangChe"/>
        <family val="3"/>
      </rPr>
      <t>Ω</t>
    </r>
  </si>
  <si>
    <t>Step3. PFC Inductor Design</t>
  </si>
  <si>
    <t>Minimum Line Voltage</t>
  </si>
  <si>
    <t>VDC</t>
  </si>
  <si>
    <t>Output Power of PFC Stage</t>
  </si>
  <si>
    <t>Efficiency of PFC Stage</t>
  </si>
  <si>
    <t>W</t>
  </si>
  <si>
    <t>%</t>
  </si>
  <si>
    <t>L_boost</t>
  </si>
  <si>
    <t>I_L_AVG</t>
  </si>
  <si>
    <t>I_L_PK</t>
  </si>
  <si>
    <t>Step4. PFC Output Capacitor Selection</t>
  </si>
  <si>
    <t>Maximum Output Voltage of Bulk Capacitor</t>
  </si>
  <si>
    <t xml:space="preserve">Minimum Output Voltage of Bulk Capacitor </t>
  </si>
  <si>
    <t>Hold-Up Time</t>
  </si>
  <si>
    <t>ms</t>
  </si>
  <si>
    <t>Bulk Capacitor</t>
  </si>
  <si>
    <t>Step5. PFC Output Sensing Circuit</t>
  </si>
  <si>
    <t>Second Level of PFC Output Voltage</t>
  </si>
  <si>
    <t>First Level of PFC Output Voltage</t>
  </si>
  <si>
    <t>VDC</t>
  </si>
  <si>
    <t>R_FB2</t>
  </si>
  <si>
    <t>R_FB1</t>
  </si>
  <si>
    <t>Step6. PFC Current-Sensing Circuit Design</t>
  </si>
  <si>
    <t>Brown-Out VRMS</t>
  </si>
  <si>
    <t>VRMS</t>
  </si>
  <si>
    <t>Maximum Power Limit of PFC Stage</t>
  </si>
  <si>
    <t>R_CS</t>
  </si>
  <si>
    <t>Step7. PFC Current Loop Design</t>
  </si>
  <si>
    <t>kHZ</t>
  </si>
  <si>
    <t>kHz</t>
  </si>
  <si>
    <t>R_IC</t>
  </si>
  <si>
    <t>C_IC1</t>
  </si>
  <si>
    <t>C_IC2</t>
  </si>
  <si>
    <t>nF</t>
  </si>
  <si>
    <t>Frequency</t>
  </si>
  <si>
    <t>Control to Output</t>
  </si>
  <si>
    <t>Control to Output_lg</t>
  </si>
  <si>
    <t>Step8. PFC Voltage Loop Design</t>
  </si>
  <si>
    <t>Ripple Current Specification</t>
  </si>
  <si>
    <t>Delta_I</t>
  </si>
  <si>
    <t>Setting the Crossover Frequency (f_IC)</t>
  </si>
  <si>
    <t>Setting the Pole Frequency (f_IP)</t>
  </si>
  <si>
    <t>Setting the Crossover Frequency (f_VC)</t>
  </si>
  <si>
    <t>Setting the Pole Frequency (f_VP)</t>
  </si>
  <si>
    <t>HZ</t>
  </si>
  <si>
    <t>Hz</t>
  </si>
  <si>
    <t>R_VC</t>
  </si>
  <si>
    <t>C_VC1</t>
  </si>
  <si>
    <t>C_VC2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</si>
</sst>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 "/>
    <numFmt numFmtId="165" formatCode="0_ "/>
    <numFmt numFmtId="166" formatCode="_ * #,##0_ ;_ * \-#,##0_ ;_ * &quot;-&quot;_ ;_ @_ "/>
    <numFmt numFmtId="167" formatCode="_ * #,##0.00_ ;_ * \-#,##0.00_ ;_ * &quot;-&quot;??_ ;_ @_ "/>
    <numFmt numFmtId="168" formatCode="000\-0000"/>
    <numFmt numFmtId="169" formatCode="0.000_ "/>
    <numFmt numFmtId="170" formatCode="0.00_ "/>
    <numFmt numFmtId="171" formatCode="0.0000_ 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돋움"/>
      <family val="2"/>
    </font>
    <font>
      <sz val="12"/>
      <name val="바탕체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sz val="9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BatangChe"/>
      <family val="3"/>
    </font>
    <font>
      <sz val="12"/>
      <name val="AR MingtiM KSC"/>
      <family val="3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6" fillId="0" borderId="0">
      <alignment/>
      <protection/>
    </xf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5" fillId="30" borderId="0" applyNumberFormat="0" applyBorder="0" applyAlignment="0" applyProtection="0"/>
    <xf numFmtId="0" fontId="7" fillId="0" borderId="0">
      <alignment horizontal="left"/>
      <protection/>
    </xf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5" fillId="30" borderId="8" applyNumberFormat="0" applyBorder="0" applyAlignment="0" applyProtection="0"/>
    <xf numFmtId="0" fontId="51" fillId="0" borderId="9" applyNumberFormat="0" applyFill="0" applyAlignment="0" applyProtection="0"/>
    <xf numFmtId="0" fontId="9" fillId="0" borderId="10">
      <alignment/>
      <protection/>
    </xf>
    <xf numFmtId="0" fontId="52" fillId="32" borderId="0" applyNumberFormat="0" applyBorder="0" applyAlignment="0" applyProtection="0"/>
    <xf numFmtId="168" fontId="2" fillId="0" borderId="0">
      <alignment/>
      <protection/>
    </xf>
    <xf numFmtId="0" fontId="0" fillId="33" borderId="11" applyNumberFormat="0" applyFont="0" applyAlignment="0" applyProtection="0"/>
    <xf numFmtId="0" fontId="53" fillId="27" borderId="12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34" borderId="0" applyNumberFormat="0" applyFont="0" applyBorder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82" applyFont="1">
      <alignment/>
      <protection/>
    </xf>
    <xf numFmtId="0" fontId="13" fillId="0" borderId="0" xfId="82" applyFont="1" applyProtection="1">
      <alignment/>
      <protection hidden="1"/>
    </xf>
    <xf numFmtId="0" fontId="13" fillId="0" borderId="0" xfId="82" applyFont="1" applyAlignment="1" applyProtection="1">
      <alignment/>
      <protection hidden="1"/>
    </xf>
    <xf numFmtId="0" fontId="14" fillId="0" borderId="0" xfId="82" applyFont="1">
      <alignment/>
      <protection/>
    </xf>
    <xf numFmtId="0" fontId="14" fillId="0" borderId="0" xfId="82" applyFont="1" applyProtection="1">
      <alignment/>
      <protection hidden="1"/>
    </xf>
    <xf numFmtId="0" fontId="15" fillId="35" borderId="0" xfId="82" applyFont="1" applyFill="1" applyProtection="1">
      <alignment/>
      <protection hidden="1"/>
    </xf>
    <xf numFmtId="0" fontId="8" fillId="36" borderId="0" xfId="82" applyFont="1" applyFill="1" applyProtection="1">
      <alignment/>
      <protection hidden="1"/>
    </xf>
    <xf numFmtId="0" fontId="16" fillId="37" borderId="0" xfId="82" applyFont="1" applyFill="1" applyAlignment="1" applyProtection="1">
      <alignment/>
      <protection hidden="1"/>
    </xf>
    <xf numFmtId="0" fontId="13" fillId="37" borderId="0" xfId="82" applyFont="1" applyFill="1" applyAlignment="1">
      <alignment/>
      <protection/>
    </xf>
    <xf numFmtId="0" fontId="17" fillId="0" borderId="0" xfId="82" applyFont="1" applyProtection="1">
      <alignment/>
      <protection hidden="1"/>
    </xf>
    <xf numFmtId="0" fontId="17" fillId="35" borderId="0" xfId="82" applyFont="1" applyFill="1" applyProtection="1">
      <alignment/>
      <protection locked="0"/>
    </xf>
    <xf numFmtId="0" fontId="18" fillId="0" borderId="0" xfId="82" applyFont="1" applyProtection="1">
      <alignment/>
      <protection hidden="1"/>
    </xf>
    <xf numFmtId="0" fontId="18" fillId="0" borderId="0" xfId="82" applyFont="1">
      <alignment/>
      <protection/>
    </xf>
    <xf numFmtId="0" fontId="17" fillId="0" borderId="0" xfId="82" applyFont="1">
      <alignment/>
      <protection/>
    </xf>
    <xf numFmtId="0" fontId="13" fillId="0" borderId="0" xfId="82" applyNumberFormat="1" applyFont="1">
      <alignment/>
      <protection/>
    </xf>
    <xf numFmtId="0" fontId="16" fillId="38" borderId="0" xfId="82" applyFont="1" applyFill="1" applyAlignment="1">
      <alignment/>
      <protection/>
    </xf>
    <xf numFmtId="165" fontId="19" fillId="36" borderId="0" xfId="82" applyNumberFormat="1" applyFont="1" applyFill="1">
      <alignment/>
      <protection/>
    </xf>
    <xf numFmtId="0" fontId="20" fillId="0" borderId="0" xfId="82" applyFont="1">
      <alignment/>
      <protection/>
    </xf>
    <xf numFmtId="164" fontId="19" fillId="36" borderId="0" xfId="82" applyNumberFormat="1" applyFont="1" applyFill="1">
      <alignment/>
      <protection/>
    </xf>
    <xf numFmtId="169" fontId="19" fillId="36" borderId="0" xfId="82" applyNumberFormat="1" applyFont="1" applyFill="1">
      <alignment/>
      <protection/>
    </xf>
    <xf numFmtId="0" fontId="16" fillId="37" borderId="0" xfId="77" applyFont="1" applyFill="1" applyAlignment="1">
      <alignment/>
      <protection/>
    </xf>
    <xf numFmtId="0" fontId="13" fillId="0" borderId="0" xfId="77" applyFont="1">
      <alignment/>
      <protection/>
    </xf>
    <xf numFmtId="0" fontId="13" fillId="0" borderId="0" xfId="77" applyNumberFormat="1" applyFont="1">
      <alignment/>
      <protection/>
    </xf>
    <xf numFmtId="0" fontId="20" fillId="0" borderId="0" xfId="81" applyFont="1">
      <alignment/>
      <protection/>
    </xf>
    <xf numFmtId="0" fontId="21" fillId="0" borderId="0" xfId="81" applyFont="1">
      <alignment/>
      <protection/>
    </xf>
    <xf numFmtId="170" fontId="19" fillId="36" borderId="0" xfId="82" applyNumberFormat="1" applyFont="1" applyFill="1">
      <alignment/>
      <protection/>
    </xf>
    <xf numFmtId="171" fontId="19" fillId="36" borderId="0" xfId="82" applyNumberFormat="1" applyFont="1" applyFill="1">
      <alignment/>
      <protection/>
    </xf>
    <xf numFmtId="0" fontId="14" fillId="0" borderId="0" xfId="82" applyFont="1" applyAlignment="1" applyProtection="1">
      <alignment/>
      <protection hidden="1"/>
    </xf>
    <xf numFmtId="0" fontId="13" fillId="0" borderId="0" xfId="82" applyFont="1" applyAlignment="1" applyProtection="1">
      <alignment/>
      <protection hidden="1"/>
    </xf>
    <xf numFmtId="0" fontId="13" fillId="0" borderId="0" xfId="82" applyFont="1" applyAlignment="1">
      <alignment/>
      <protection/>
    </xf>
  </cellXfs>
  <cellStyles count="70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Grey" xfId="51"/>
    <cellStyle name="HEADER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Input" xfId="59"/>
    <cellStyle name="Input [yellow]" xfId="60"/>
    <cellStyle name="Linked Cell" xfId="61"/>
    <cellStyle name="Model" xfId="62"/>
    <cellStyle name="Neutral" xfId="63"/>
    <cellStyle name="Normal - Style1" xfId="64"/>
    <cellStyle name="Note" xfId="65"/>
    <cellStyle name="Output" xfId="66"/>
    <cellStyle name="Percent" xfId="67"/>
    <cellStyle name="Percent [2]" xfId="68"/>
    <cellStyle name="PSChar" xfId="69"/>
    <cellStyle name="PSSpacer" xfId="70"/>
    <cellStyle name="subhead" xfId="71"/>
    <cellStyle name="Title" xfId="72"/>
    <cellStyle name="Total" xfId="73"/>
    <cellStyle name="Warning Text" xfId="74"/>
    <cellStyle name="콤마 [0]_10월2주 " xfId="75"/>
    <cellStyle name="콤마_10월2주 " xfId="76"/>
    <cellStyle name="一般 10" xfId="77"/>
    <cellStyle name="一般 11" xfId="78"/>
    <cellStyle name="一般 12" xfId="79"/>
    <cellStyle name="一般 13" xfId="80"/>
    <cellStyle name="一般 14" xfId="81"/>
    <cellStyle name="一般 9" xfId="82"/>
    <cellStyle name="常规_Sheet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1704975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40</xdr:row>
      <xdr:rowOff>9525</xdr:rowOff>
    </xdr:from>
    <xdr:to>
      <xdr:col>8</xdr:col>
      <xdr:colOff>809625</xdr:colOff>
      <xdr:row>49</xdr:row>
      <xdr:rowOff>190500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867650"/>
          <a:ext cx="2819400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9525</xdr:colOff>
      <xdr:row>51</xdr:row>
      <xdr:rowOff>9525</xdr:rowOff>
    </xdr:from>
    <xdr:to>
      <xdr:col>10</xdr:col>
      <xdr:colOff>19050</xdr:colOff>
      <xdr:row>70</xdr:row>
      <xdr:rowOff>142875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10039350"/>
          <a:ext cx="3533775" cy="3895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85" zoomScaleNormal="85" zoomScalePageLayoutView="0" workbookViewId="0" topLeftCell="A1">
      <selection activeCell="C17" sqref="C17"/>
    </sheetView>
  </sheetViews>
  <sheetFormatPr defaultColWidth="9.00390625" defaultRowHeight="15.75"/>
  <cols>
    <col min="1" max="1" width="2.375" style="1" customWidth="1"/>
    <col min="2" max="2" width="47.50390625" style="1" customWidth="1"/>
    <col min="3" max="3" width="11.25390625" style="1" customWidth="1"/>
    <col min="4" max="4" width="7.00390625" style="1" customWidth="1"/>
    <col min="5" max="5" width="9.25390625" style="1" customWidth="1"/>
    <col min="6" max="6" width="3.75390625" style="1" customWidth="1"/>
    <col min="7" max="7" width="7.50390625" style="1" customWidth="1"/>
    <col min="8" max="8" width="6.00390625" style="1" customWidth="1"/>
    <col min="9" max="9" width="10.75390625" style="1" customWidth="1"/>
    <col min="10" max="10" width="9.00390625" style="1" customWidth="1"/>
    <col min="11" max="11" width="9.25390625" style="1" customWidth="1"/>
    <col min="12" max="16384" width="9.00390625" style="1" customWidth="1"/>
  </cols>
  <sheetData>
    <row r="1" spans="1:14" ht="16.5" customHeight="1">
      <c r="A1" s="2"/>
      <c r="B1" s="3"/>
      <c r="C1" s="29" t="s">
        <v>9</v>
      </c>
      <c r="D1" s="30"/>
      <c r="E1" s="30"/>
      <c r="F1" s="30"/>
      <c r="G1" s="30"/>
      <c r="H1" s="31"/>
      <c r="I1" s="3"/>
      <c r="J1" s="2"/>
      <c r="K1" s="2"/>
      <c r="L1" s="2"/>
      <c r="M1" s="2"/>
      <c r="N1" s="2"/>
    </row>
    <row r="2" spans="1:14" ht="15">
      <c r="A2" s="3"/>
      <c r="B2" s="3"/>
      <c r="C2" s="31"/>
      <c r="D2" s="31"/>
      <c r="E2" s="31"/>
      <c r="F2" s="31"/>
      <c r="G2" s="31"/>
      <c r="H2" s="31"/>
      <c r="I2" s="3" t="s">
        <v>10</v>
      </c>
      <c r="J2" s="2"/>
      <c r="K2" s="2"/>
      <c r="L2" s="2"/>
      <c r="M2" s="2"/>
      <c r="N2" s="2"/>
    </row>
    <row r="3" spans="1:14" ht="15">
      <c r="A3" s="3"/>
      <c r="B3" s="3"/>
      <c r="C3" s="5"/>
      <c r="D3" s="5"/>
      <c r="E3" s="5"/>
      <c r="F3" s="5"/>
      <c r="G3" s="5"/>
      <c r="H3" s="5"/>
      <c r="I3" s="6"/>
      <c r="J3" s="2"/>
      <c r="K3" s="2"/>
      <c r="L3" s="2"/>
      <c r="M3" s="2"/>
      <c r="N3" s="2"/>
    </row>
    <row r="4" spans="1:14" ht="15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</row>
    <row r="5" spans="1:14" ht="15">
      <c r="A5" s="2"/>
      <c r="B5" s="2"/>
      <c r="C5" s="7" t="s">
        <v>0</v>
      </c>
      <c r="D5" s="4" t="s">
        <v>1</v>
      </c>
      <c r="E5" s="4"/>
      <c r="F5" s="4"/>
      <c r="G5" s="4"/>
      <c r="H5" s="3"/>
      <c r="I5" s="2"/>
      <c r="J5" s="2"/>
      <c r="K5" s="2"/>
      <c r="L5" s="2"/>
      <c r="M5" s="2"/>
      <c r="N5" s="2"/>
    </row>
    <row r="6" spans="1:14" ht="15.75">
      <c r="A6" s="2"/>
      <c r="B6" s="2"/>
      <c r="C6" s="8" t="s">
        <v>2</v>
      </c>
      <c r="D6" s="4" t="s">
        <v>3</v>
      </c>
      <c r="E6" s="4"/>
      <c r="F6" s="4"/>
      <c r="G6" s="4"/>
      <c r="H6" s="3"/>
      <c r="I6" s="2"/>
      <c r="J6" s="2"/>
      <c r="K6" s="2"/>
      <c r="L6" s="2"/>
      <c r="M6" s="2"/>
      <c r="N6" s="2"/>
    </row>
    <row r="7" spans="1:14" ht="15">
      <c r="A7" s="2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N7" s="2"/>
    </row>
    <row r="8" spans="1:14" ht="15.75">
      <c r="A8" s="9" t="s">
        <v>11</v>
      </c>
      <c r="B8" s="10"/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ht="15.75">
      <c r="A9" s="3"/>
      <c r="C9" s="17" t="s">
        <v>16</v>
      </c>
      <c r="E9" s="17" t="s">
        <v>17</v>
      </c>
      <c r="G9" s="17" t="s">
        <v>18</v>
      </c>
      <c r="I9" s="3"/>
      <c r="J9" s="2"/>
      <c r="K9" s="2"/>
      <c r="L9" s="2"/>
      <c r="M9" s="2"/>
      <c r="N9" s="2"/>
    </row>
    <row r="10" spans="1:14" ht="15.75">
      <c r="A10" s="2"/>
      <c r="B10" s="11" t="s">
        <v>12</v>
      </c>
      <c r="C10" s="12">
        <v>65</v>
      </c>
      <c r="D10" s="13" t="s">
        <v>14</v>
      </c>
      <c r="E10" s="12">
        <v>1000</v>
      </c>
      <c r="F10" s="13" t="s">
        <v>13</v>
      </c>
      <c r="G10" s="20">
        <f>1000000/(0.56*Freq*E10)</f>
        <v>27.472527472527467</v>
      </c>
      <c r="H10" s="25" t="s">
        <v>28</v>
      </c>
      <c r="I10" s="2"/>
      <c r="J10" s="2"/>
      <c r="K10" s="2"/>
      <c r="L10" s="2"/>
      <c r="M10" s="2"/>
      <c r="N10" s="2"/>
    </row>
    <row r="11" spans="1:14" ht="15.75">
      <c r="A11" s="2"/>
      <c r="B11" s="15" t="s">
        <v>19</v>
      </c>
      <c r="C11" s="27">
        <f>100*(1-((360*E10*Freq)/1000000000))</f>
        <v>97.66</v>
      </c>
      <c r="D11" s="14" t="s">
        <v>20</v>
      </c>
      <c r="E11" s="2"/>
      <c r="F11" s="2"/>
      <c r="G11" s="2"/>
      <c r="H11" s="2"/>
      <c r="I11" s="2"/>
      <c r="J11" s="2"/>
      <c r="K11" s="2"/>
      <c r="L11" s="2"/>
      <c r="M11" s="2"/>
      <c r="N11" s="16"/>
    </row>
    <row r="12" spans="1:14" ht="15.75">
      <c r="A12" s="22" t="s">
        <v>21</v>
      </c>
      <c r="B12" s="22"/>
      <c r="C12" s="22"/>
      <c r="D12" s="22"/>
      <c r="E12" s="22"/>
      <c r="F12" s="22"/>
      <c r="G12" s="22"/>
      <c r="H12" s="22"/>
      <c r="I12" s="22"/>
      <c r="J12" s="2"/>
      <c r="K12" s="2"/>
      <c r="L12" s="2"/>
      <c r="M12" s="2"/>
      <c r="N12" s="16"/>
    </row>
    <row r="13" spans="1:14" ht="15">
      <c r="A13" s="2"/>
      <c r="B13" s="11" t="s">
        <v>24</v>
      </c>
      <c r="C13" s="12">
        <v>73.7</v>
      </c>
      <c r="D13" s="13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16"/>
    </row>
    <row r="14" spans="1:14" ht="15.75">
      <c r="A14" s="2"/>
      <c r="B14" s="11" t="s">
        <v>36</v>
      </c>
      <c r="C14" s="20">
        <f>(SQRT(2)*9*C13)/(159)</f>
        <v>5.899672049824365</v>
      </c>
      <c r="D14" s="25" t="s">
        <v>37</v>
      </c>
      <c r="E14" s="2"/>
      <c r="F14" s="2"/>
      <c r="G14" s="2"/>
      <c r="H14" s="2"/>
      <c r="I14" s="2"/>
      <c r="J14" s="19"/>
      <c r="K14" s="2"/>
      <c r="L14" s="2"/>
      <c r="M14" s="2"/>
      <c r="N14" s="16"/>
    </row>
    <row r="15" spans="1:14" ht="15.75">
      <c r="A15" s="2"/>
      <c r="B15" s="11" t="s">
        <v>22</v>
      </c>
      <c r="C15" s="28">
        <f>(1.05*PI())/(C13*2*SQRT(2))</f>
        <v>0.01582437952871874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6"/>
    </row>
    <row r="16" spans="1:14" ht="15.75">
      <c r="A16" s="2"/>
      <c r="B16" s="11" t="s">
        <v>26</v>
      </c>
      <c r="C16" s="18">
        <f>1.9/(SQRT(2)*C15)</f>
        <v>84.90082545203087</v>
      </c>
      <c r="D16" s="25" t="s">
        <v>25</v>
      </c>
      <c r="E16" s="2"/>
      <c r="F16" s="2"/>
      <c r="G16" s="2"/>
      <c r="H16" s="2"/>
      <c r="I16" s="2"/>
      <c r="J16" s="2"/>
      <c r="K16" s="2"/>
      <c r="L16" s="2"/>
      <c r="M16" s="2"/>
      <c r="N16" s="16"/>
    </row>
    <row r="17" spans="1:14" ht="15">
      <c r="A17" s="2"/>
      <c r="B17" s="11" t="s">
        <v>27</v>
      </c>
      <c r="C17" s="12">
        <v>36</v>
      </c>
      <c r="D17" s="13" t="s">
        <v>15</v>
      </c>
      <c r="E17" s="2"/>
      <c r="F17" s="2"/>
      <c r="G17" s="2"/>
      <c r="H17" s="2"/>
      <c r="I17" s="2"/>
      <c r="K17" s="2"/>
      <c r="L17" s="2"/>
      <c r="M17" s="2"/>
      <c r="N17" s="16"/>
    </row>
    <row r="18" spans="1:14" ht="15.75">
      <c r="A18" s="2"/>
      <c r="B18" s="11" t="s">
        <v>29</v>
      </c>
      <c r="C18" s="20">
        <f>0.1*((C17-(0.016*C17))/C15)</f>
        <v>223.85711828834147</v>
      </c>
      <c r="D18" s="25" t="s">
        <v>28</v>
      </c>
      <c r="E18" s="2"/>
      <c r="F18" s="2"/>
      <c r="G18" s="2"/>
      <c r="H18" s="2"/>
      <c r="I18" s="2"/>
      <c r="J18" s="2"/>
      <c r="K18" s="2"/>
      <c r="L18" s="2"/>
      <c r="M18" s="2"/>
      <c r="N18" s="16"/>
    </row>
    <row r="19" spans="1:14" ht="15.75">
      <c r="A19" s="2"/>
      <c r="B19" s="11" t="s">
        <v>30</v>
      </c>
      <c r="C19" s="20">
        <f>((C17-(0.016*C17))/C15)-(0.1*((C17-(0.016*C17))/C15))</f>
        <v>2014.714064595073</v>
      </c>
      <c r="D19" s="25" t="s">
        <v>28</v>
      </c>
      <c r="E19" s="2"/>
      <c r="F19" s="2"/>
      <c r="G19" s="2"/>
      <c r="H19" s="2"/>
      <c r="I19" s="2"/>
      <c r="J19" s="2"/>
      <c r="K19" s="2"/>
      <c r="L19" s="2"/>
      <c r="M19" s="2"/>
      <c r="N19" s="16"/>
    </row>
    <row r="20" spans="1:9" ht="15.75">
      <c r="A20" s="2"/>
      <c r="B20" s="11" t="s">
        <v>31</v>
      </c>
      <c r="C20" s="12">
        <v>15</v>
      </c>
      <c r="D20" s="13" t="s">
        <v>33</v>
      </c>
      <c r="E20" s="2"/>
      <c r="F20" s="2"/>
      <c r="G20" s="2"/>
      <c r="H20" s="2"/>
      <c r="I20"/>
    </row>
    <row r="21" spans="1:9" ht="15">
      <c r="A21" s="2"/>
      <c r="B21" s="11" t="s">
        <v>32</v>
      </c>
      <c r="C21" s="12">
        <v>22</v>
      </c>
      <c r="D21" s="13" t="s">
        <v>33</v>
      </c>
      <c r="E21" s="2"/>
      <c r="F21" s="2"/>
      <c r="G21" s="2"/>
      <c r="H21" s="2"/>
      <c r="I21" s="2"/>
    </row>
    <row r="22" spans="1:14" ht="15.75">
      <c r="A22" s="2"/>
      <c r="B22" s="11" t="s">
        <v>34</v>
      </c>
      <c r="C22" s="20">
        <f>1000000000/(2*PI()*C18*1000*C20)</f>
        <v>47.397775959006786</v>
      </c>
      <c r="D22" s="25" t="s">
        <v>8</v>
      </c>
      <c r="E22" s="2"/>
      <c r="F22" s="2"/>
      <c r="G22" s="2"/>
      <c r="H22" s="2"/>
      <c r="I22" s="2"/>
      <c r="J22" s="2"/>
      <c r="K22" s="2"/>
      <c r="L22" s="2"/>
      <c r="M22" s="2"/>
      <c r="N22" s="16"/>
    </row>
    <row r="23" spans="1:14" ht="15.75">
      <c r="A23" s="2"/>
      <c r="B23" s="11" t="s">
        <v>35</v>
      </c>
      <c r="C23" s="20">
        <f>1000000000/(2*PI()*C17*1000*C21)</f>
        <v>200.9532109746153</v>
      </c>
      <c r="D23" s="25" t="s">
        <v>8</v>
      </c>
      <c r="E23" s="2"/>
      <c r="F23" s="2"/>
      <c r="G23" s="2"/>
      <c r="H23" s="2"/>
      <c r="I23" s="2"/>
      <c r="J23" s="2"/>
      <c r="K23" s="2"/>
      <c r="L23" s="2"/>
      <c r="M23" s="2"/>
      <c r="N23" s="16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0:14" ht="15">
      <c r="J25" s="23"/>
      <c r="K25" s="23"/>
      <c r="L25" s="23"/>
      <c r="M25" s="23"/>
      <c r="N25" s="24"/>
    </row>
    <row r="26" spans="1:9" ht="15.75">
      <c r="A26" s="22" t="s">
        <v>38</v>
      </c>
      <c r="B26" s="22"/>
      <c r="C26" s="22"/>
      <c r="D26" s="22"/>
      <c r="E26" s="22"/>
      <c r="F26" s="22"/>
      <c r="G26" s="22"/>
      <c r="H26" s="22"/>
      <c r="I26" s="22"/>
    </row>
    <row r="27" spans="2:4" ht="15.75">
      <c r="B27" s="11" t="s">
        <v>39</v>
      </c>
      <c r="C27" s="18">
        <f>C16</f>
        <v>84.90082545203087</v>
      </c>
      <c r="D27" s="25" t="s">
        <v>25</v>
      </c>
    </row>
    <row r="28" spans="2:4" ht="15">
      <c r="B28" s="11" t="s">
        <v>49</v>
      </c>
      <c r="C28" s="12">
        <v>387</v>
      </c>
      <c r="D28" s="13" t="s">
        <v>40</v>
      </c>
    </row>
    <row r="29" spans="2:4" ht="15">
      <c r="B29" s="11" t="s">
        <v>41</v>
      </c>
      <c r="C29" s="12">
        <v>350</v>
      </c>
      <c r="D29" s="13" t="s">
        <v>43</v>
      </c>
    </row>
    <row r="30" spans="2:4" ht="15">
      <c r="B30" s="11" t="s">
        <v>42</v>
      </c>
      <c r="C30" s="12">
        <v>94</v>
      </c>
      <c r="D30" s="13" t="s">
        <v>44</v>
      </c>
    </row>
    <row r="31" spans="2:3" ht="15">
      <c r="B31" s="11" t="s">
        <v>76</v>
      </c>
      <c r="C31" s="12">
        <v>0.5</v>
      </c>
    </row>
    <row r="32" spans="2:4" ht="15.75">
      <c r="B32" s="11" t="s">
        <v>45</v>
      </c>
      <c r="C32" s="18">
        <f>1000000*(2*(Vbout^2)*(C30/100))/(C31*C29*27*Freq*1000)</f>
        <v>916.7789010989011</v>
      </c>
      <c r="D32" s="25" t="s">
        <v>5</v>
      </c>
    </row>
    <row r="33" spans="2:4" ht="15.75">
      <c r="B33" s="11" t="s">
        <v>77</v>
      </c>
      <c r="C33" s="27">
        <f>(SQRT(2)*C27*(Vbout-SQRT(2)*C27))/(L_boost*0.000001*Vbout*Freq*1000)</f>
        <v>1.3897567246428768</v>
      </c>
      <c r="D33" s="25" t="s">
        <v>4</v>
      </c>
    </row>
    <row r="34" spans="2:4" ht="15.75">
      <c r="B34" s="11" t="s">
        <v>46</v>
      </c>
      <c r="C34" s="27">
        <f>(SQRT(2)*C29)/(C27*(C30/100))</f>
        <v>6.202164428949114</v>
      </c>
      <c r="D34" s="25" t="s">
        <v>4</v>
      </c>
    </row>
    <row r="35" spans="2:4" ht="15.75">
      <c r="B35" s="11" t="s">
        <v>47</v>
      </c>
      <c r="C35" s="27">
        <f>C34+(C33/2)</f>
        <v>6.897042791270553</v>
      </c>
      <c r="D35" s="25" t="s">
        <v>4</v>
      </c>
    </row>
    <row r="36" spans="1:9" ht="15.75">
      <c r="A36" s="22" t="s">
        <v>48</v>
      </c>
      <c r="B36" s="22"/>
      <c r="C36" s="22"/>
      <c r="D36" s="22"/>
      <c r="E36" s="22"/>
      <c r="F36" s="22"/>
      <c r="G36" s="22"/>
      <c r="H36" s="22"/>
      <c r="I36" s="22"/>
    </row>
    <row r="37" spans="2:14" ht="15">
      <c r="B37" s="11" t="s">
        <v>50</v>
      </c>
      <c r="C37" s="12">
        <v>310</v>
      </c>
      <c r="D37" s="13" t="s">
        <v>40</v>
      </c>
      <c r="J37" s="23"/>
      <c r="K37" s="23"/>
      <c r="L37" s="23"/>
      <c r="M37" s="23"/>
      <c r="N37" s="24"/>
    </row>
    <row r="38" spans="2:4" ht="15">
      <c r="B38" s="11" t="s">
        <v>51</v>
      </c>
      <c r="C38" s="12">
        <v>20.7</v>
      </c>
      <c r="D38" s="13" t="s">
        <v>52</v>
      </c>
    </row>
    <row r="39" spans="2:4" ht="15.75">
      <c r="B39" s="11" t="s">
        <v>53</v>
      </c>
      <c r="C39" s="18">
        <f>1000*((2*C29*C38)/(C28^2-C37^2))</f>
        <v>269.98826137993996</v>
      </c>
      <c r="D39" s="25" t="s">
        <v>6</v>
      </c>
    </row>
    <row r="40" spans="1:9" ht="15.75">
      <c r="A40" s="22" t="s">
        <v>54</v>
      </c>
      <c r="B40" s="22"/>
      <c r="C40" s="22"/>
      <c r="D40" s="22"/>
      <c r="E40" s="22"/>
      <c r="F40" s="22"/>
      <c r="G40" s="22"/>
      <c r="H40" s="22"/>
      <c r="I40" s="22"/>
    </row>
    <row r="41" spans="2:4" ht="15.75">
      <c r="B41" s="11" t="s">
        <v>56</v>
      </c>
      <c r="C41" s="18">
        <f>C28</f>
        <v>387</v>
      </c>
      <c r="D41" s="25" t="s">
        <v>57</v>
      </c>
    </row>
    <row r="42" spans="2:14" ht="15">
      <c r="B42" s="11" t="s">
        <v>55</v>
      </c>
      <c r="C42" s="12">
        <v>312</v>
      </c>
      <c r="D42" s="13" t="s">
        <v>40</v>
      </c>
      <c r="J42" s="23"/>
      <c r="K42" s="23"/>
      <c r="L42" s="23"/>
      <c r="M42" s="23"/>
      <c r="N42" s="24"/>
    </row>
    <row r="43" spans="2:4" ht="15.75">
      <c r="B43" s="11" t="s">
        <v>58</v>
      </c>
      <c r="C43" s="27">
        <f>((1-C42/C41)*(2.5/20))*1000</f>
        <v>24.22480620155039</v>
      </c>
      <c r="D43" s="25" t="s">
        <v>28</v>
      </c>
    </row>
    <row r="44" spans="2:4" ht="15.75">
      <c r="B44" s="11" t="s">
        <v>59</v>
      </c>
      <c r="C44" s="27">
        <f>((C41/2.5)-1)*C43</f>
        <v>3725.7751937984503</v>
      </c>
      <c r="D44" s="25" t="s">
        <v>28</v>
      </c>
    </row>
    <row r="45" spans="10:14" ht="15">
      <c r="J45" s="23"/>
      <c r="K45" s="23"/>
      <c r="L45" s="23"/>
      <c r="M45" s="23"/>
      <c r="N45" s="24"/>
    </row>
    <row r="51" spans="1:14" ht="15.75">
      <c r="A51" s="22" t="s">
        <v>60</v>
      </c>
      <c r="B51" s="22"/>
      <c r="C51" s="22"/>
      <c r="D51" s="22"/>
      <c r="E51" s="22"/>
      <c r="F51" s="22"/>
      <c r="G51" s="22"/>
      <c r="H51" s="22"/>
      <c r="I51" s="22"/>
      <c r="J51" s="23"/>
      <c r="K51" s="23"/>
      <c r="L51" s="23"/>
      <c r="M51" s="23"/>
      <c r="N51" s="24"/>
    </row>
    <row r="52" spans="2:4" ht="15.75">
      <c r="B52" s="11" t="s">
        <v>61</v>
      </c>
      <c r="C52" s="18">
        <f>C13</f>
        <v>73.7</v>
      </c>
      <c r="D52" s="25" t="s">
        <v>62</v>
      </c>
    </row>
    <row r="53" spans="2:4" ht="15">
      <c r="B53" s="11" t="s">
        <v>63</v>
      </c>
      <c r="C53" s="12">
        <v>440</v>
      </c>
      <c r="D53" s="13" t="s">
        <v>43</v>
      </c>
    </row>
    <row r="54" spans="2:4" ht="15.75">
      <c r="B54" s="11" t="s">
        <v>36</v>
      </c>
      <c r="C54" s="20">
        <f>C14</f>
        <v>5.899672049824365</v>
      </c>
      <c r="D54" s="25" t="s">
        <v>37</v>
      </c>
    </row>
    <row r="55" spans="2:4" ht="15.75">
      <c r="B55" s="11" t="s">
        <v>64</v>
      </c>
      <c r="C55" s="21">
        <f>((C52^2)*9*5700)/(C54*1000000*C53)</f>
        <v>0.10734252169471917</v>
      </c>
      <c r="D55" s="26" t="s">
        <v>7</v>
      </c>
    </row>
    <row r="57" spans="10:14" ht="15">
      <c r="J57" s="23"/>
      <c r="K57" s="23"/>
      <c r="L57" s="23"/>
      <c r="M57" s="23"/>
      <c r="N57" s="24"/>
    </row>
    <row r="64" spans="10:14" ht="15">
      <c r="J64" s="23"/>
      <c r="K64" s="23"/>
      <c r="L64" s="23"/>
      <c r="M64" s="23"/>
      <c r="N64" s="24"/>
    </row>
    <row r="72" spans="1:9" ht="15.75">
      <c r="A72" s="22" t="s">
        <v>65</v>
      </c>
      <c r="B72" s="22"/>
      <c r="C72" s="22"/>
      <c r="D72" s="22"/>
      <c r="E72" s="22"/>
      <c r="F72" s="22"/>
      <c r="G72" s="22"/>
      <c r="H72" s="22"/>
      <c r="I72" s="22"/>
    </row>
    <row r="73" spans="2:4" ht="15">
      <c r="B73" s="11" t="s">
        <v>78</v>
      </c>
      <c r="C73" s="12">
        <v>6</v>
      </c>
      <c r="D73" s="13" t="s">
        <v>66</v>
      </c>
    </row>
    <row r="74" spans="2:4" ht="15">
      <c r="B74" s="11" t="s">
        <v>79</v>
      </c>
      <c r="C74" s="12">
        <v>60</v>
      </c>
      <c r="D74" s="13" t="s">
        <v>67</v>
      </c>
    </row>
    <row r="75" spans="2:4" ht="15.75">
      <c r="B75" s="11" t="s">
        <v>68</v>
      </c>
      <c r="C75" s="27">
        <f>1/(0.088*(1000*(R_CS*Vbout)/(2.55*2*PI()*C73*L_boost)))</f>
        <v>24.108516004895183</v>
      </c>
      <c r="D75" s="25" t="s">
        <v>28</v>
      </c>
    </row>
    <row r="76" spans="2:5" ht="15.75">
      <c r="B76" s="11" t="s">
        <v>69</v>
      </c>
      <c r="C76" s="27">
        <f>(1/(C75*2*PI()*C73*0.333))*1000</f>
        <v>3.304107505349897</v>
      </c>
      <c r="D76" s="25" t="s">
        <v>71</v>
      </c>
      <c r="E76"/>
    </row>
    <row r="77" spans="2:4" ht="15.75">
      <c r="B77" s="11" t="s">
        <v>70</v>
      </c>
      <c r="C77" s="27">
        <f>(1/(C75*2*PI()*C74))*1000</f>
        <v>0.11002677992815159</v>
      </c>
      <c r="D77" s="25" t="s">
        <v>71</v>
      </c>
    </row>
    <row r="85" spans="1:9" ht="15.75">
      <c r="A85" s="22" t="s">
        <v>75</v>
      </c>
      <c r="B85" s="22"/>
      <c r="C85" s="22"/>
      <c r="D85" s="22"/>
      <c r="E85" s="22"/>
      <c r="F85" s="22"/>
      <c r="G85" s="22"/>
      <c r="H85" s="22"/>
      <c r="I85" s="22"/>
    </row>
    <row r="86" spans="2:4" ht="15">
      <c r="B86" s="11" t="s">
        <v>80</v>
      </c>
      <c r="C86" s="12">
        <v>20</v>
      </c>
      <c r="D86" s="13" t="s">
        <v>82</v>
      </c>
    </row>
    <row r="87" spans="2:4" ht="15">
      <c r="B87" s="11" t="s">
        <v>81</v>
      </c>
      <c r="C87" s="12">
        <v>50</v>
      </c>
      <c r="D87" s="13" t="s">
        <v>83</v>
      </c>
    </row>
    <row r="88" spans="2:4" ht="15.75">
      <c r="B88" s="11" t="s">
        <v>84</v>
      </c>
      <c r="C88" s="27">
        <f>1000000/(2*PI()*C86*C89)</f>
        <v>329.9559432753507</v>
      </c>
      <c r="D88" s="25" t="s">
        <v>28</v>
      </c>
    </row>
    <row r="89" spans="2:4" ht="15.75">
      <c r="B89" s="11" t="s">
        <v>85</v>
      </c>
      <c r="C89" s="27">
        <f>1000000000*(0.00007*(C53/Vbout)*2.5)/(5*C39*0.000001*(2*PI()*C86)^2*Vbout)</f>
        <v>24.117605143284138</v>
      </c>
      <c r="D89" s="25" t="s">
        <v>71</v>
      </c>
    </row>
    <row r="90" spans="2:4" ht="15.75">
      <c r="B90" s="11" t="s">
        <v>86</v>
      </c>
      <c r="C90" s="27">
        <f>1000000/(2*PI()*C87*C88)</f>
        <v>9.647042057313655</v>
      </c>
      <c r="D90" s="25" t="s">
        <v>71</v>
      </c>
    </row>
    <row r="96" ht="15.75">
      <c r="G96"/>
    </row>
  </sheetData>
  <sheetProtection sheet="1" objects="1" scenarios="1"/>
  <mergeCells count="1">
    <mergeCell ref="C1:H2"/>
  </mergeCells>
  <printOptions/>
  <pageMargins left="0.7" right="0.7" top="0.75" bottom="0.75" header="0.3" footer="0.3"/>
  <pageSetup horizontalDpi="600" verticalDpi="600" orientation="portrait" paperSize="9" r:id="rId6"/>
  <ignoredErrors>
    <ignoredError sqref="C41" unlockedFormula="1"/>
  </ignoredErrors>
  <drawing r:id="rId5"/>
  <legacyDrawing r:id="rId4"/>
  <oleObjects>
    <oleObject progId="Visio.Drawing.11" shapeId="2753277" r:id="rId1"/>
    <oleObject progId="Visio.Drawing.11" shapeId="2753276" r:id="rId2"/>
    <oleObject progId="Visio.Drawing.11" shapeId="275327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6"/>
  <sheetViews>
    <sheetView zoomScale="85" zoomScaleNormal="85" zoomScalePageLayoutView="0" workbookViewId="0" topLeftCell="A1">
      <selection activeCell="B17" sqref="B17"/>
    </sheetView>
  </sheetViews>
  <sheetFormatPr defaultColWidth="9.00390625" defaultRowHeight="15.75"/>
  <cols>
    <col min="1" max="1" width="10.25390625" style="0" customWidth="1"/>
    <col min="2" max="2" width="18.25390625" style="0" customWidth="1"/>
    <col min="3" max="3" width="21.00390625" style="0" customWidth="1"/>
  </cols>
  <sheetData>
    <row r="1" spans="1:3" ht="15.75">
      <c r="A1" t="s">
        <v>72</v>
      </c>
      <c r="B1" t="s">
        <v>73</v>
      </c>
      <c r="C1" t="s">
        <v>74</v>
      </c>
    </row>
    <row r="2" spans="1:3" ht="15.75">
      <c r="A2">
        <v>1000</v>
      </c>
      <c r="B2">
        <f aca="true" t="shared" si="0" ref="B2:B65">(R_CS*Vbout)/(2.55*2*PI()*A2*L_boost*0.000001)</f>
        <v>2.8281217378943615</v>
      </c>
      <c r="C2">
        <f>20*LOG(B2,10)</f>
        <v>9.029961998945847</v>
      </c>
    </row>
    <row r="3" spans="1:3" ht="15.75">
      <c r="A3">
        <f>A2+500</f>
        <v>1500</v>
      </c>
      <c r="B3">
        <f t="shared" si="0"/>
        <v>1.8854144919295743</v>
      </c>
      <c r="C3">
        <f aca="true" t="shared" si="1" ref="C3:C66">20*LOG(B3,10)</f>
        <v>5.508136817832222</v>
      </c>
    </row>
    <row r="4" spans="1:3" ht="15.75">
      <c r="A4">
        <f aca="true" t="shared" si="2" ref="A4:A67">A3+500</f>
        <v>2000</v>
      </c>
      <c r="B4">
        <f t="shared" si="0"/>
        <v>1.4140608689471807</v>
      </c>
      <c r="C4">
        <f t="shared" si="1"/>
        <v>3.0093620856662233</v>
      </c>
    </row>
    <row r="5" spans="1:3" ht="15.75">
      <c r="A5">
        <f t="shared" si="2"/>
        <v>2500</v>
      </c>
      <c r="B5">
        <f t="shared" si="0"/>
        <v>1.1312486951577443</v>
      </c>
      <c r="C5">
        <f t="shared" si="1"/>
        <v>1.0711618255050932</v>
      </c>
    </row>
    <row r="6" spans="1:3" ht="15.75">
      <c r="A6">
        <f t="shared" si="2"/>
        <v>3000</v>
      </c>
      <c r="B6">
        <f t="shared" si="0"/>
        <v>0.9427072459647872</v>
      </c>
      <c r="C6">
        <f t="shared" si="1"/>
        <v>-0.5124630954474009</v>
      </c>
    </row>
    <row r="7" spans="1:3" ht="15.75">
      <c r="A7">
        <f t="shared" si="2"/>
        <v>3500</v>
      </c>
      <c r="B7">
        <f t="shared" si="0"/>
        <v>0.8080347822555318</v>
      </c>
      <c r="C7">
        <f t="shared" si="1"/>
        <v>-1.8513988880596652</v>
      </c>
    </row>
    <row r="8" spans="1:3" ht="15.75">
      <c r="A8">
        <f t="shared" si="2"/>
        <v>4000</v>
      </c>
      <c r="B8">
        <f t="shared" si="0"/>
        <v>0.7070304344735904</v>
      </c>
      <c r="C8">
        <f t="shared" si="1"/>
        <v>-3.0112378276133995</v>
      </c>
    </row>
    <row r="9" spans="1:3" ht="15.75">
      <c r="A9">
        <f t="shared" si="2"/>
        <v>4500</v>
      </c>
      <c r="B9">
        <f t="shared" si="0"/>
        <v>0.6284714973098581</v>
      </c>
      <c r="C9">
        <f t="shared" si="1"/>
        <v>-4.034288276561026</v>
      </c>
    </row>
    <row r="10" spans="1:3" ht="15.75">
      <c r="A10">
        <f t="shared" si="2"/>
        <v>5000</v>
      </c>
      <c r="B10">
        <f t="shared" si="0"/>
        <v>0.5656243475788721</v>
      </c>
      <c r="C10">
        <f t="shared" si="1"/>
        <v>-4.94943808777453</v>
      </c>
    </row>
    <row r="11" spans="1:3" ht="15.75">
      <c r="A11">
        <f t="shared" si="2"/>
        <v>5500</v>
      </c>
      <c r="B11">
        <f t="shared" si="0"/>
        <v>0.5142039523444294</v>
      </c>
      <c r="C11">
        <f t="shared" si="1"/>
        <v>-5.777291790939028</v>
      </c>
    </row>
    <row r="12" spans="1:3" ht="15.75">
      <c r="A12">
        <f t="shared" si="2"/>
        <v>6000</v>
      </c>
      <c r="B12">
        <f t="shared" si="0"/>
        <v>0.4713536229823936</v>
      </c>
      <c r="C12">
        <f t="shared" si="1"/>
        <v>-6.533063008727024</v>
      </c>
    </row>
    <row r="13" spans="1:3" ht="15.75">
      <c r="A13">
        <f t="shared" si="2"/>
        <v>6500</v>
      </c>
      <c r="B13">
        <f t="shared" si="0"/>
        <v>0.43509565198374794</v>
      </c>
      <c r="C13">
        <f t="shared" si="1"/>
        <v>-7.228305133911262</v>
      </c>
    </row>
    <row r="14" spans="1:3" ht="15.75">
      <c r="A14">
        <f t="shared" si="2"/>
        <v>7000</v>
      </c>
      <c r="B14">
        <f t="shared" si="0"/>
        <v>0.4040173911277659</v>
      </c>
      <c r="C14">
        <f t="shared" si="1"/>
        <v>-7.871998801339288</v>
      </c>
    </row>
    <row r="15" spans="1:3" ht="15.75">
      <c r="A15">
        <f t="shared" si="2"/>
        <v>7500</v>
      </c>
      <c r="B15">
        <f t="shared" si="0"/>
        <v>0.37708289838591486</v>
      </c>
      <c r="C15">
        <f t="shared" si="1"/>
        <v>-8.471263268888153</v>
      </c>
    </row>
    <row r="16" spans="1:3" ht="15.75">
      <c r="A16">
        <f t="shared" si="2"/>
        <v>8000</v>
      </c>
      <c r="B16">
        <f t="shared" si="0"/>
        <v>0.3535152172367952</v>
      </c>
      <c r="C16">
        <f t="shared" si="1"/>
        <v>-9.031837740893023</v>
      </c>
    </row>
    <row r="17" spans="1:3" ht="15.75">
      <c r="A17">
        <f t="shared" si="2"/>
        <v>8500</v>
      </c>
      <c r="B17">
        <f t="shared" si="0"/>
        <v>0.3327202044581602</v>
      </c>
      <c r="C17">
        <f t="shared" si="1"/>
        <v>-9.558416515340006</v>
      </c>
    </row>
    <row r="18" spans="1:3" ht="15.75">
      <c r="A18">
        <f t="shared" si="2"/>
        <v>9000</v>
      </c>
      <c r="B18">
        <f t="shared" si="0"/>
        <v>0.31423574865492904</v>
      </c>
      <c r="C18">
        <f t="shared" si="1"/>
        <v>-10.054888189840646</v>
      </c>
    </row>
    <row r="19" spans="1:3" ht="15.75">
      <c r="A19">
        <f t="shared" si="2"/>
        <v>9500</v>
      </c>
      <c r="B19">
        <f t="shared" si="0"/>
        <v>0.29769702504151174</v>
      </c>
      <c r="C19">
        <f t="shared" si="1"/>
        <v>-10.524510106831107</v>
      </c>
    </row>
    <row r="20" spans="1:3" ht="15.75">
      <c r="A20">
        <f t="shared" si="2"/>
        <v>10000</v>
      </c>
      <c r="B20">
        <f t="shared" si="0"/>
        <v>0.28281217378943607</v>
      </c>
      <c r="C20">
        <f t="shared" si="1"/>
        <v>-10.970038001054153</v>
      </c>
    </row>
    <row r="21" spans="1:3" ht="15.75">
      <c r="A21">
        <f t="shared" si="2"/>
        <v>10500</v>
      </c>
      <c r="B21">
        <f t="shared" si="0"/>
        <v>0.26934492741851057</v>
      </c>
      <c r="C21">
        <f t="shared" si="1"/>
        <v>-11.393823982452913</v>
      </c>
    </row>
    <row r="22" spans="1:3" ht="15.75">
      <c r="A22">
        <f t="shared" si="2"/>
        <v>11000</v>
      </c>
      <c r="B22">
        <f t="shared" si="0"/>
        <v>0.2571019761722147</v>
      </c>
      <c r="C22">
        <f t="shared" si="1"/>
        <v>-11.79789170421865</v>
      </c>
    </row>
    <row r="23" spans="1:3" ht="15.75">
      <c r="A23">
        <f t="shared" si="2"/>
        <v>11500</v>
      </c>
      <c r="B23">
        <f t="shared" si="0"/>
        <v>0.2459236293821184</v>
      </c>
      <c r="C23">
        <f t="shared" si="1"/>
        <v>-12.183994808126384</v>
      </c>
    </row>
    <row r="24" spans="1:3" ht="15.75">
      <c r="A24">
        <f t="shared" si="2"/>
        <v>12000</v>
      </c>
      <c r="B24">
        <f t="shared" si="0"/>
        <v>0.2356768114911968</v>
      </c>
      <c r="C24">
        <f t="shared" si="1"/>
        <v>-12.553662922006648</v>
      </c>
    </row>
    <row r="25" spans="1:3" ht="15.75">
      <c r="A25">
        <f t="shared" si="2"/>
        <v>12500</v>
      </c>
      <c r="B25">
        <f t="shared" si="0"/>
        <v>0.2262497390315489</v>
      </c>
      <c r="C25">
        <f t="shared" si="1"/>
        <v>-12.908238261215281</v>
      </c>
    </row>
    <row r="26" spans="1:3" ht="15.75">
      <c r="A26">
        <f t="shared" si="2"/>
        <v>13000</v>
      </c>
      <c r="B26">
        <f t="shared" si="0"/>
        <v>0.21754782599187397</v>
      </c>
      <c r="C26">
        <f t="shared" si="1"/>
        <v>-13.248905047190886</v>
      </c>
    </row>
    <row r="27" spans="1:3" ht="15.75">
      <c r="A27">
        <f t="shared" si="2"/>
        <v>13500</v>
      </c>
      <c r="B27">
        <f t="shared" si="0"/>
        <v>0.20949049910328602</v>
      </c>
      <c r="C27">
        <f t="shared" si="1"/>
        <v>-13.576713370954273</v>
      </c>
    </row>
    <row r="28" spans="1:3" ht="15.75">
      <c r="A28">
        <f t="shared" si="2"/>
        <v>14000</v>
      </c>
      <c r="B28">
        <f t="shared" si="0"/>
        <v>0.20200869556388296</v>
      </c>
      <c r="C28">
        <f t="shared" si="1"/>
        <v>-13.892598714618911</v>
      </c>
    </row>
    <row r="29" spans="1:3" ht="15.75">
      <c r="A29">
        <f t="shared" si="2"/>
        <v>14500</v>
      </c>
      <c r="B29">
        <f t="shared" si="0"/>
        <v>0.19504287847547322</v>
      </c>
      <c r="C29">
        <f t="shared" si="1"/>
        <v>-14.197398045753648</v>
      </c>
    </row>
    <row r="30" spans="1:3" ht="15.75">
      <c r="A30">
        <f t="shared" si="2"/>
        <v>15000</v>
      </c>
      <c r="B30">
        <f t="shared" si="0"/>
        <v>0.18854144919295743</v>
      </c>
      <c r="C30">
        <f t="shared" si="1"/>
        <v>-14.491863182167775</v>
      </c>
    </row>
    <row r="31" spans="1:3" ht="15.75">
      <c r="A31">
        <f t="shared" si="2"/>
        <v>15500</v>
      </c>
      <c r="B31">
        <f t="shared" si="0"/>
        <v>0.18245946696092655</v>
      </c>
      <c r="C31">
        <f t="shared" si="1"/>
        <v>-14.776671964459979</v>
      </c>
    </row>
    <row r="32" spans="1:3" ht="15.75">
      <c r="A32">
        <f t="shared" si="2"/>
        <v>16000</v>
      </c>
      <c r="B32">
        <f t="shared" si="0"/>
        <v>0.1767576086183976</v>
      </c>
      <c r="C32">
        <f t="shared" si="1"/>
        <v>-15.052437654172646</v>
      </c>
    </row>
    <row r="33" spans="1:3" ht="15.75">
      <c r="A33">
        <f t="shared" si="2"/>
        <v>16500</v>
      </c>
      <c r="B33">
        <f t="shared" si="0"/>
        <v>0.1714013174481431</v>
      </c>
      <c r="C33">
        <f t="shared" si="1"/>
        <v>-15.319716885332276</v>
      </c>
    </row>
    <row r="34" spans="1:3" ht="15.75">
      <c r="A34">
        <f t="shared" si="2"/>
        <v>17000</v>
      </c>
      <c r="B34">
        <f t="shared" si="0"/>
        <v>0.1663601022290801</v>
      </c>
      <c r="C34">
        <f t="shared" si="1"/>
        <v>-15.579016428619628</v>
      </c>
    </row>
    <row r="35" spans="1:3" ht="15.75">
      <c r="A35">
        <f t="shared" si="2"/>
        <v>17500</v>
      </c>
      <c r="B35">
        <f t="shared" si="0"/>
        <v>0.16160695645110634</v>
      </c>
      <c r="C35">
        <f t="shared" si="1"/>
        <v>-15.830798974780041</v>
      </c>
    </row>
    <row r="36" spans="1:3" ht="15.75">
      <c r="A36">
        <f t="shared" si="2"/>
        <v>18000</v>
      </c>
      <c r="B36">
        <f t="shared" si="0"/>
        <v>0.15711787432746452</v>
      </c>
      <c r="C36">
        <f t="shared" si="1"/>
        <v>-16.07548810312027</v>
      </c>
    </row>
    <row r="37" spans="1:3" ht="15.75">
      <c r="A37">
        <f t="shared" si="2"/>
        <v>18500</v>
      </c>
      <c r="B37">
        <f t="shared" si="0"/>
        <v>0.15287144529158714</v>
      </c>
      <c r="C37">
        <f t="shared" si="1"/>
        <v>-16.313472569114424</v>
      </c>
    </row>
    <row r="38" spans="1:3" ht="15.75">
      <c r="A38">
        <f t="shared" si="2"/>
        <v>19000</v>
      </c>
      <c r="B38">
        <f t="shared" si="0"/>
        <v>0.14884851252075587</v>
      </c>
      <c r="C38">
        <f t="shared" si="1"/>
        <v>-16.54511002011073</v>
      </c>
    </row>
    <row r="39" spans="1:3" ht="15.75">
      <c r="A39">
        <f t="shared" si="2"/>
        <v>19500</v>
      </c>
      <c r="B39">
        <f t="shared" si="0"/>
        <v>0.14503188399458264</v>
      </c>
      <c r="C39">
        <f t="shared" si="1"/>
        <v>-16.77073022830451</v>
      </c>
    </row>
    <row r="40" spans="1:3" ht="15.75">
      <c r="A40">
        <f t="shared" si="2"/>
        <v>20000</v>
      </c>
      <c r="B40">
        <f t="shared" si="0"/>
        <v>0.14140608689471804</v>
      </c>
      <c r="C40">
        <f t="shared" si="1"/>
        <v>-16.990637914333778</v>
      </c>
    </row>
    <row r="41" spans="1:3" ht="15.75">
      <c r="A41">
        <f t="shared" si="2"/>
        <v>20500</v>
      </c>
      <c r="B41">
        <f t="shared" si="0"/>
        <v>0.13795715794606642</v>
      </c>
      <c r="C41">
        <f t="shared" si="1"/>
        <v>-17.205115222169237</v>
      </c>
    </row>
    <row r="42" spans="1:3" ht="15.75">
      <c r="A42">
        <f t="shared" si="2"/>
        <v>21000</v>
      </c>
      <c r="B42">
        <f t="shared" si="0"/>
        <v>0.13467246370925529</v>
      </c>
      <c r="C42">
        <f t="shared" si="1"/>
        <v>-17.414423895732536</v>
      </c>
    </row>
    <row r="43" spans="1:3" ht="15.75">
      <c r="A43">
        <f t="shared" si="2"/>
        <v>21500</v>
      </c>
      <c r="B43">
        <f t="shared" si="0"/>
        <v>0.13154054594857492</v>
      </c>
      <c r="C43">
        <f t="shared" si="1"/>
        <v>-17.61880719936626</v>
      </c>
    </row>
    <row r="44" spans="1:3" ht="15.75">
      <c r="A44">
        <f t="shared" si="2"/>
        <v>22000</v>
      </c>
      <c r="B44">
        <f t="shared" si="0"/>
        <v>0.12855098808610735</v>
      </c>
      <c r="C44">
        <f t="shared" si="1"/>
        <v>-17.818491617498275</v>
      </c>
    </row>
    <row r="45" spans="1:3" ht="15.75">
      <c r="A45">
        <f t="shared" si="2"/>
        <v>22500</v>
      </c>
      <c r="B45">
        <f t="shared" si="0"/>
        <v>0.1256942994619716</v>
      </c>
      <c r="C45">
        <f t="shared" si="1"/>
        <v>-18.013688363281403</v>
      </c>
    </row>
    <row r="46" spans="1:3" ht="15.75">
      <c r="A46">
        <f t="shared" si="2"/>
        <v>23000</v>
      </c>
      <c r="B46">
        <f t="shared" si="0"/>
        <v>0.1229618146910592</v>
      </c>
      <c r="C46">
        <f t="shared" si="1"/>
        <v>-18.20459472140601</v>
      </c>
    </row>
    <row r="47" spans="1:3" ht="15.75">
      <c r="A47">
        <f t="shared" si="2"/>
        <v>23500</v>
      </c>
      <c r="B47">
        <f t="shared" si="0"/>
        <v>0.12034560586784517</v>
      </c>
      <c r="C47">
        <f t="shared" si="1"/>
        <v>-18.391395246488877</v>
      </c>
    </row>
    <row r="48" spans="1:3" ht="15.75">
      <c r="A48">
        <f t="shared" si="2"/>
        <v>24000</v>
      </c>
      <c r="B48">
        <f t="shared" si="0"/>
        <v>0.1178384057455984</v>
      </c>
      <c r="C48">
        <f t="shared" si="1"/>
        <v>-18.574262835286273</v>
      </c>
    </row>
    <row r="49" spans="1:3" ht="15.75">
      <c r="A49">
        <f t="shared" si="2"/>
        <v>24500</v>
      </c>
      <c r="B49">
        <f t="shared" si="0"/>
        <v>0.11543354032221884</v>
      </c>
      <c r="C49">
        <f t="shared" si="1"/>
        <v>-18.7533596883448</v>
      </c>
    </row>
    <row r="50" spans="1:3" ht="15.75">
      <c r="A50">
        <f t="shared" si="2"/>
        <v>25000</v>
      </c>
      <c r="B50">
        <f t="shared" si="0"/>
        <v>0.11312486951577445</v>
      </c>
      <c r="C50">
        <f t="shared" si="1"/>
        <v>-18.928838174494903</v>
      </c>
    </row>
    <row r="51" spans="1:3" ht="15.75">
      <c r="A51">
        <f t="shared" si="2"/>
        <v>25500</v>
      </c>
      <c r="B51">
        <f t="shared" si="0"/>
        <v>0.11090673481938672</v>
      </c>
      <c r="C51">
        <f t="shared" si="1"/>
        <v>-19.10084160973325</v>
      </c>
    </row>
    <row r="52" spans="1:3" ht="15.75">
      <c r="A52">
        <f t="shared" si="2"/>
        <v>26000</v>
      </c>
      <c r="B52">
        <f t="shared" si="0"/>
        <v>0.10877391299593699</v>
      </c>
      <c r="C52">
        <f t="shared" si="1"/>
        <v>-19.26950496047051</v>
      </c>
    </row>
    <row r="53" spans="1:3" ht="15.75">
      <c r="A53">
        <f t="shared" si="2"/>
        <v>26500</v>
      </c>
      <c r="B53">
        <f t="shared" si="0"/>
        <v>0.10672157501488157</v>
      </c>
      <c r="C53">
        <f t="shared" si="1"/>
        <v>-19.434955479790307</v>
      </c>
    </row>
    <row r="54" spans="1:3" ht="15.75">
      <c r="A54">
        <f t="shared" si="2"/>
        <v>27000</v>
      </c>
      <c r="B54">
        <f t="shared" si="0"/>
        <v>0.10474524955164301</v>
      </c>
      <c r="C54">
        <f t="shared" si="1"/>
        <v>-19.5973132842339</v>
      </c>
    </row>
    <row r="55" spans="1:3" ht="15.75">
      <c r="A55">
        <f t="shared" si="2"/>
        <v>27500</v>
      </c>
      <c r="B55">
        <f t="shared" si="0"/>
        <v>0.10284079046888588</v>
      </c>
      <c r="C55">
        <f t="shared" si="1"/>
        <v>-19.756691877659406</v>
      </c>
    </row>
    <row r="56" spans="1:3" ht="15.75">
      <c r="A56">
        <f t="shared" si="2"/>
        <v>28000</v>
      </c>
      <c r="B56">
        <f t="shared" si="0"/>
        <v>0.10100434778194148</v>
      </c>
      <c r="C56">
        <f t="shared" si="1"/>
        <v>-19.913198627898534</v>
      </c>
    </row>
    <row r="57" spans="1:3" ht="15.75">
      <c r="A57">
        <f t="shared" si="2"/>
        <v>28500</v>
      </c>
      <c r="B57">
        <f t="shared" si="0"/>
        <v>0.0992323416805039</v>
      </c>
      <c r="C57">
        <f t="shared" si="1"/>
        <v>-20.066935201224357</v>
      </c>
    </row>
    <row r="58" spans="1:3" ht="15.75">
      <c r="A58">
        <f t="shared" si="2"/>
        <v>29000</v>
      </c>
      <c r="B58">
        <f t="shared" si="0"/>
        <v>0.09752143923773661</v>
      </c>
      <c r="C58">
        <f t="shared" si="1"/>
        <v>-20.217997959033273</v>
      </c>
    </row>
    <row r="59" spans="1:3" ht="15.75">
      <c r="A59">
        <f t="shared" si="2"/>
        <v>29500</v>
      </c>
      <c r="B59">
        <f t="shared" si="0"/>
        <v>0.09586853348794445</v>
      </c>
      <c r="C59">
        <f t="shared" si="1"/>
        <v>-20.36647832061741</v>
      </c>
    </row>
    <row r="60" spans="1:3" ht="15.75">
      <c r="A60">
        <f t="shared" si="2"/>
        <v>30000</v>
      </c>
      <c r="B60">
        <f t="shared" si="0"/>
        <v>0.09427072459647871</v>
      </c>
      <c r="C60">
        <f t="shared" si="1"/>
        <v>-20.5124630954474</v>
      </c>
    </row>
    <row r="61" spans="1:3" ht="15.75">
      <c r="A61">
        <f t="shared" si="2"/>
        <v>30500</v>
      </c>
      <c r="B61">
        <f t="shared" si="0"/>
        <v>0.09272530288178235</v>
      </c>
      <c r="C61">
        <f t="shared" si="1"/>
        <v>-20.656034787989867</v>
      </c>
    </row>
    <row r="62" spans="1:3" ht="15.75">
      <c r="A62">
        <f t="shared" si="2"/>
        <v>31000</v>
      </c>
      <c r="B62">
        <f t="shared" si="0"/>
        <v>0.09122973348046327</v>
      </c>
      <c r="C62">
        <f t="shared" si="1"/>
        <v>-20.797271877739604</v>
      </c>
    </row>
    <row r="63" spans="1:3" ht="15.75">
      <c r="A63">
        <f t="shared" si="2"/>
        <v>31500</v>
      </c>
      <c r="B63">
        <f t="shared" si="0"/>
        <v>0.08978164247283688</v>
      </c>
      <c r="C63">
        <f t="shared" si="1"/>
        <v>-20.93624907684616</v>
      </c>
    </row>
    <row r="64" spans="1:3" ht="15.75">
      <c r="A64">
        <f t="shared" si="2"/>
        <v>32000</v>
      </c>
      <c r="B64">
        <f t="shared" si="0"/>
        <v>0.0883788043091988</v>
      </c>
      <c r="C64">
        <f t="shared" si="1"/>
        <v>-21.073037567452268</v>
      </c>
    </row>
    <row r="65" spans="1:3" ht="15.75">
      <c r="A65">
        <f t="shared" si="2"/>
        <v>32500</v>
      </c>
      <c r="B65">
        <f t="shared" si="0"/>
        <v>0.08701913039674958</v>
      </c>
      <c r="C65">
        <f t="shared" si="1"/>
        <v>-21.207705220631638</v>
      </c>
    </row>
    <row r="66" spans="1:3" ht="15.75">
      <c r="A66">
        <f t="shared" si="2"/>
        <v>33000</v>
      </c>
      <c r="B66">
        <f aca="true" t="shared" si="3" ref="B66:B129">(R_CS*Vbout)/(2.55*2*PI()*A66*L_boost*0.000001)</f>
        <v>0.08570065872407155</v>
      </c>
      <c r="C66">
        <f t="shared" si="1"/>
        <v>-21.340316798611898</v>
      </c>
    </row>
    <row r="67" spans="1:3" ht="15.75">
      <c r="A67">
        <f t="shared" si="2"/>
        <v>33500</v>
      </c>
      <c r="B67">
        <f t="shared" si="3"/>
        <v>0.08442154441475706</v>
      </c>
      <c r="C67">
        <f aca="true" t="shared" si="4" ref="C67:C130">20*LOG(B67,10)</f>
        <v>-21.470934141791055</v>
      </c>
    </row>
    <row r="68" spans="1:3" ht="15.75">
      <c r="A68">
        <f aca="true" t="shared" si="5" ref="A68:A119">A67+500</f>
        <v>34000</v>
      </c>
      <c r="B68">
        <f t="shared" si="3"/>
        <v>0.08318005111454005</v>
      </c>
      <c r="C68">
        <f t="shared" si="4"/>
        <v>-21.599616341899257</v>
      </c>
    </row>
    <row r="69" spans="1:3" ht="15.75">
      <c r="A69">
        <f t="shared" si="5"/>
        <v>34500</v>
      </c>
      <c r="B69">
        <f t="shared" si="3"/>
        <v>0.08197454312737279</v>
      </c>
      <c r="C69">
        <f t="shared" si="4"/>
        <v>-21.726419902519638</v>
      </c>
    </row>
    <row r="70" spans="1:3" ht="15.75">
      <c r="A70">
        <f t="shared" si="5"/>
        <v>35000</v>
      </c>
      <c r="B70">
        <f t="shared" si="3"/>
        <v>0.08080347822555317</v>
      </c>
      <c r="C70">
        <f t="shared" si="4"/>
        <v>-21.851398888059666</v>
      </c>
    </row>
    <row r="71" spans="1:3" ht="15.75">
      <c r="A71">
        <f t="shared" si="5"/>
        <v>35500</v>
      </c>
      <c r="B71">
        <f t="shared" si="3"/>
        <v>0.07966540106744681</v>
      </c>
      <c r="C71">
        <f t="shared" si="4"/>
        <v>-21.97460506215603</v>
      </c>
    </row>
    <row r="72" spans="1:3" ht="15.75">
      <c r="A72">
        <f t="shared" si="5"/>
        <v>36000</v>
      </c>
      <c r="B72">
        <f t="shared" si="3"/>
        <v>0.07855893716373226</v>
      </c>
      <c r="C72">
        <f t="shared" si="4"/>
        <v>-22.096088016399893</v>
      </c>
    </row>
    <row r="73" spans="1:3" ht="15.75">
      <c r="A73">
        <f t="shared" si="5"/>
        <v>36500</v>
      </c>
      <c r="B73">
        <f t="shared" si="3"/>
        <v>0.07748278733957155</v>
      </c>
      <c r="C73">
        <f t="shared" si="4"/>
        <v>-22.215895290183646</v>
      </c>
    </row>
    <row r="74" spans="1:3" ht="15.75">
      <c r="A74">
        <f t="shared" si="5"/>
        <v>37000</v>
      </c>
      <c r="B74">
        <f t="shared" si="3"/>
        <v>0.07643572264579357</v>
      </c>
      <c r="C74">
        <f t="shared" si="4"/>
        <v>-22.33407248239405</v>
      </c>
    </row>
    <row r="75" spans="1:3" ht="15.75">
      <c r="A75">
        <f t="shared" si="5"/>
        <v>37500</v>
      </c>
      <c r="B75">
        <f t="shared" si="3"/>
        <v>0.07541657967718297</v>
      </c>
      <c r="C75">
        <f t="shared" si="4"/>
        <v>-22.45066335560853</v>
      </c>
    </row>
    <row r="76" spans="1:3" ht="15.75">
      <c r="A76">
        <f t="shared" si="5"/>
        <v>38000</v>
      </c>
      <c r="B76">
        <f t="shared" si="3"/>
        <v>0.07442425626037794</v>
      </c>
      <c r="C76">
        <f t="shared" si="4"/>
        <v>-22.56570993339035</v>
      </c>
    </row>
    <row r="77" spans="1:3" ht="15.75">
      <c r="A77">
        <f t="shared" si="5"/>
        <v>38500</v>
      </c>
      <c r="B77">
        <f t="shared" si="3"/>
        <v>0.07345770747777564</v>
      </c>
      <c r="C77">
        <f t="shared" si="4"/>
        <v>-22.67925259122416</v>
      </c>
    </row>
    <row r="78" spans="1:3" ht="15.75">
      <c r="A78">
        <f t="shared" si="5"/>
        <v>39000</v>
      </c>
      <c r="B78">
        <f t="shared" si="3"/>
        <v>0.07251594199729132</v>
      </c>
      <c r="C78">
        <f t="shared" si="4"/>
        <v>-22.791330141584133</v>
      </c>
    </row>
    <row r="79" spans="1:3" ht="15.75">
      <c r="A79">
        <f t="shared" si="5"/>
        <v>39500</v>
      </c>
      <c r="B79">
        <f t="shared" si="3"/>
        <v>0.0715980186808699</v>
      </c>
      <c r="C79">
        <f t="shared" si="4"/>
        <v>-22.90197991358336</v>
      </c>
    </row>
    <row r="80" spans="1:3" ht="15.75">
      <c r="A80">
        <f t="shared" si="5"/>
        <v>40000</v>
      </c>
      <c r="B80">
        <f t="shared" si="3"/>
        <v>0.07070304344735902</v>
      </c>
      <c r="C80">
        <f t="shared" si="4"/>
        <v>-23.011237827613403</v>
      </c>
    </row>
    <row r="81" spans="1:3" ht="15.75">
      <c r="A81">
        <f t="shared" si="5"/>
        <v>40500</v>
      </c>
      <c r="B81">
        <f t="shared" si="3"/>
        <v>0.06983016636776201</v>
      </c>
      <c r="C81">
        <f t="shared" si="4"/>
        <v>-23.11913846534752</v>
      </c>
    </row>
    <row r="82" spans="1:3" ht="15.75">
      <c r="A82">
        <f t="shared" si="5"/>
        <v>41000</v>
      </c>
      <c r="B82">
        <f t="shared" si="3"/>
        <v>0.06897857897303321</v>
      </c>
      <c r="C82">
        <f t="shared" si="4"/>
        <v>-23.225715135448862</v>
      </c>
    </row>
    <row r="83" spans="1:3" ht="15.75">
      <c r="A83">
        <f t="shared" si="5"/>
        <v>41500</v>
      </c>
      <c r="B83">
        <f t="shared" si="3"/>
        <v>0.06814751175649064</v>
      </c>
      <c r="C83">
        <f t="shared" si="4"/>
        <v>-23.330999935296003</v>
      </c>
    </row>
    <row r="84" spans="1:3" ht="15.75">
      <c r="A84">
        <f t="shared" si="5"/>
        <v>42000</v>
      </c>
      <c r="B84">
        <f t="shared" si="3"/>
        <v>0.06733623185462764</v>
      </c>
      <c r="C84">
        <f t="shared" si="4"/>
        <v>-23.435023809012158</v>
      </c>
    </row>
    <row r="85" spans="1:3" ht="15.75">
      <c r="A85">
        <f t="shared" si="5"/>
        <v>42500</v>
      </c>
      <c r="B85">
        <f t="shared" si="3"/>
        <v>0.06654404089163204</v>
      </c>
      <c r="C85">
        <f t="shared" si="4"/>
        <v>-23.53781660206038</v>
      </c>
    </row>
    <row r="86" spans="1:3" ht="15.75">
      <c r="A86">
        <f t="shared" si="5"/>
        <v>43000</v>
      </c>
      <c r="B86">
        <f t="shared" si="3"/>
        <v>0.06577027297428746</v>
      </c>
      <c r="C86">
        <f t="shared" si="4"/>
        <v>-23.639407112645884</v>
      </c>
    </row>
    <row r="87" spans="1:3" ht="15.75">
      <c r="A87">
        <f t="shared" si="5"/>
        <v>43500</v>
      </c>
      <c r="B87">
        <f t="shared" si="3"/>
        <v>0.06501429282515774</v>
      </c>
      <c r="C87">
        <f t="shared" si="4"/>
        <v>-23.739823140146896</v>
      </c>
    </row>
    <row r="88" spans="1:3" ht="15.75">
      <c r="A88">
        <f t="shared" si="5"/>
        <v>44000</v>
      </c>
      <c r="B88">
        <f t="shared" si="3"/>
        <v>0.06427549404305367</v>
      </c>
      <c r="C88">
        <f t="shared" si="4"/>
        <v>-23.839091530777896</v>
      </c>
    </row>
    <row r="89" spans="1:3" ht="15.75">
      <c r="A89">
        <f t="shared" si="5"/>
        <v>44500</v>
      </c>
      <c r="B89">
        <f t="shared" si="3"/>
        <v>0.06355329748077218</v>
      </c>
      <c r="C89">
        <f t="shared" si="4"/>
        <v>-23.93723822067278</v>
      </c>
    </row>
    <row r="90" spans="1:3" ht="15.75">
      <c r="A90">
        <f t="shared" si="5"/>
        <v>45000</v>
      </c>
      <c r="B90">
        <f t="shared" si="3"/>
        <v>0.0628471497309858</v>
      </c>
      <c r="C90">
        <f t="shared" si="4"/>
        <v>-24.03428827656103</v>
      </c>
    </row>
    <row r="91" spans="1:3" ht="15.75">
      <c r="A91">
        <f t="shared" si="5"/>
        <v>45500</v>
      </c>
      <c r="B91">
        <f t="shared" si="3"/>
        <v>0.062156521711963994</v>
      </c>
      <c r="C91">
        <f t="shared" si="4"/>
        <v>-24.1302659341964</v>
      </c>
    </row>
    <row r="92" spans="1:3" ht="15.75">
      <c r="A92">
        <f t="shared" si="5"/>
        <v>46000</v>
      </c>
      <c r="B92">
        <f t="shared" si="3"/>
        <v>0.0614809073455296</v>
      </c>
      <c r="C92">
        <f t="shared" si="4"/>
        <v>-24.225194634685636</v>
      </c>
    </row>
    <row r="93" spans="1:3" ht="15.75">
      <c r="A93">
        <f t="shared" si="5"/>
        <v>46500</v>
      </c>
      <c r="B93">
        <f t="shared" si="3"/>
        <v>0.060819822320308844</v>
      </c>
      <c r="C93">
        <f t="shared" si="4"/>
        <v>-24.31909705885323</v>
      </c>
    </row>
    <row r="94" spans="1:3" ht="15.75">
      <c r="A94">
        <f t="shared" si="5"/>
        <v>47000</v>
      </c>
      <c r="B94">
        <f t="shared" si="3"/>
        <v>0.06017280293392258</v>
      </c>
      <c r="C94">
        <f t="shared" si="4"/>
        <v>-24.411995159768498</v>
      </c>
    </row>
    <row r="95" spans="1:3" ht="15.75">
      <c r="A95">
        <f t="shared" si="5"/>
        <v>47500</v>
      </c>
      <c r="B95">
        <f t="shared" si="3"/>
        <v>0.059539405008302355</v>
      </c>
      <c r="C95">
        <f t="shared" si="4"/>
        <v>-24.50391019355148</v>
      </c>
    </row>
    <row r="96" spans="1:3" ht="15.75">
      <c r="A96">
        <f t="shared" si="5"/>
        <v>48000</v>
      </c>
      <c r="B96">
        <f t="shared" si="3"/>
        <v>0.0589192028727992</v>
      </c>
      <c r="C96">
        <f t="shared" si="4"/>
        <v>-24.594862748565895</v>
      </c>
    </row>
    <row r="97" spans="1:3" ht="15.75">
      <c r="A97">
        <f t="shared" si="5"/>
        <v>48500</v>
      </c>
      <c r="B97">
        <f t="shared" si="3"/>
        <v>0.05831178841019302</v>
      </c>
      <c r="C97">
        <f t="shared" si="4"/>
        <v>-24.68487277309942</v>
      </c>
    </row>
    <row r="98" spans="1:3" ht="15.75">
      <c r="A98">
        <f t="shared" si="5"/>
        <v>49000</v>
      </c>
      <c r="B98">
        <f t="shared" si="3"/>
        <v>0.05771677016110942</v>
      </c>
      <c r="C98">
        <f t="shared" si="4"/>
        <v>-24.77395960162442</v>
      </c>
    </row>
    <row r="99" spans="1:3" ht="15.75">
      <c r="A99">
        <f t="shared" si="5"/>
        <v>49500</v>
      </c>
      <c r="B99">
        <f t="shared" si="3"/>
        <v>0.057133772482714375</v>
      </c>
      <c r="C99">
        <f t="shared" si="4"/>
        <v>-24.86214197972552</v>
      </c>
    </row>
    <row r="100" spans="1:3" ht="15.75">
      <c r="A100">
        <f t="shared" si="5"/>
        <v>50000</v>
      </c>
      <c r="B100">
        <f t="shared" si="3"/>
        <v>0.05656243475788723</v>
      </c>
      <c r="C100">
        <f t="shared" si="4"/>
        <v>-24.949438087774528</v>
      </c>
    </row>
    <row r="101" spans="1:3" ht="15.75">
      <c r="A101">
        <f t="shared" si="5"/>
        <v>50500</v>
      </c>
      <c r="B101">
        <f t="shared" si="3"/>
        <v>0.0560024106513735</v>
      </c>
      <c r="C101">
        <f t="shared" si="4"/>
        <v>-25.03586556342738</v>
      </c>
    </row>
    <row r="102" spans="1:3" ht="15.75">
      <c r="A102">
        <f t="shared" si="5"/>
        <v>51000</v>
      </c>
      <c r="B102">
        <f t="shared" si="3"/>
        <v>0.05545336740969336</v>
      </c>
      <c r="C102">
        <f t="shared" si="4"/>
        <v>-25.121441523012876</v>
      </c>
    </row>
    <row r="103" spans="1:3" ht="15.75">
      <c r="A103">
        <f t="shared" si="5"/>
        <v>51500</v>
      </c>
      <c r="B103">
        <f t="shared" si="3"/>
        <v>0.05491498520183226</v>
      </c>
      <c r="C103">
        <f t="shared" si="4"/>
        <v>-25.20618258187797</v>
      </c>
    </row>
    <row r="104" spans="1:3" ht="15.75">
      <c r="A104">
        <f t="shared" si="5"/>
        <v>52000</v>
      </c>
      <c r="B104">
        <f t="shared" si="3"/>
        <v>0.05438695649796849</v>
      </c>
      <c r="C104">
        <f t="shared" si="4"/>
        <v>-25.29010487375014</v>
      </c>
    </row>
    <row r="105" spans="1:3" ht="15.75">
      <c r="A105">
        <f t="shared" si="5"/>
        <v>52500</v>
      </c>
      <c r="B105">
        <f t="shared" si="3"/>
        <v>0.053868985483702114</v>
      </c>
      <c r="C105">
        <f t="shared" si="4"/>
        <v>-25.37322406917329</v>
      </c>
    </row>
    <row r="106" spans="1:3" ht="15.75">
      <c r="A106">
        <f t="shared" si="5"/>
        <v>53000</v>
      </c>
      <c r="B106">
        <f t="shared" si="3"/>
        <v>0.053360787507440784</v>
      </c>
      <c r="C106">
        <f t="shared" si="4"/>
        <v>-25.45555539306993</v>
      </c>
    </row>
    <row r="107" spans="1:3" ht="15.75">
      <c r="A107">
        <f t="shared" si="5"/>
        <v>53500</v>
      </c>
      <c r="B107">
        <f t="shared" si="3"/>
        <v>0.052862088558773106</v>
      </c>
      <c r="C107">
        <f t="shared" si="4"/>
        <v>-25.53711364147872</v>
      </c>
    </row>
    <row r="108" spans="1:3" ht="15.75">
      <c r="A108">
        <f t="shared" si="5"/>
        <v>54000</v>
      </c>
      <c r="B108">
        <f t="shared" si="3"/>
        <v>0.052372624775821504</v>
      </c>
      <c r="C108">
        <f t="shared" si="4"/>
        <v>-25.61791319751352</v>
      </c>
    </row>
    <row r="109" spans="1:3" ht="15.75">
      <c r="A109">
        <f t="shared" si="5"/>
        <v>54500</v>
      </c>
      <c r="B109">
        <f t="shared" si="3"/>
        <v>0.051892141979713056</v>
      </c>
      <c r="C109">
        <f t="shared" si="4"/>
        <v>-25.697968046587</v>
      </c>
    </row>
    <row r="110" spans="1:3" ht="15.75">
      <c r="A110">
        <f t="shared" si="5"/>
        <v>55000</v>
      </c>
      <c r="B110">
        <f t="shared" si="3"/>
        <v>0.05142039523444294</v>
      </c>
      <c r="C110">
        <f t="shared" si="4"/>
        <v>-25.777291790939024</v>
      </c>
    </row>
    <row r="111" spans="1:3" ht="15.75">
      <c r="A111">
        <f t="shared" si="5"/>
        <v>55500</v>
      </c>
      <c r="B111">
        <f t="shared" si="3"/>
        <v>0.05095714843052903</v>
      </c>
      <c r="C111">
        <f t="shared" si="4"/>
        <v>-25.855897663507676</v>
      </c>
    </row>
    <row r="112" spans="1:3" ht="15.75">
      <c r="A112">
        <f t="shared" si="5"/>
        <v>56000</v>
      </c>
      <c r="B112">
        <f t="shared" si="3"/>
        <v>0.05050217389097074</v>
      </c>
      <c r="C112">
        <f t="shared" si="4"/>
        <v>-25.933798541178156</v>
      </c>
    </row>
    <row r="113" spans="1:3" ht="15.75">
      <c r="A113">
        <f t="shared" si="5"/>
        <v>56500</v>
      </c>
      <c r="B113">
        <f t="shared" si="3"/>
        <v>0.050055251998130296</v>
      </c>
      <c r="C113">
        <f t="shared" si="4"/>
        <v>-26.011006957442916</v>
      </c>
    </row>
    <row r="114" spans="1:3" ht="15.75">
      <c r="A114">
        <f t="shared" si="5"/>
        <v>57000</v>
      </c>
      <c r="B114">
        <f t="shared" si="3"/>
        <v>0.04961617084025195</v>
      </c>
      <c r="C114">
        <f t="shared" si="4"/>
        <v>-26.08753511450398</v>
      </c>
    </row>
    <row r="115" spans="1:3" ht="15.75">
      <c r="A115">
        <f t="shared" si="5"/>
        <v>57500</v>
      </c>
      <c r="B115">
        <f t="shared" si="3"/>
        <v>0.049184725876423675</v>
      </c>
      <c r="C115">
        <f t="shared" si="4"/>
        <v>-26.16339489484676</v>
      </c>
    </row>
    <row r="116" spans="1:3" ht="15.75">
      <c r="A116">
        <f t="shared" si="5"/>
        <v>58000</v>
      </c>
      <c r="B116">
        <f t="shared" si="3"/>
        <v>0.048760719618868305</v>
      </c>
      <c r="C116">
        <f t="shared" si="4"/>
        <v>-26.238597872312894</v>
      </c>
    </row>
    <row r="117" spans="1:3" ht="15.75">
      <c r="A117">
        <f t="shared" si="5"/>
        <v>58500</v>
      </c>
      <c r="B117">
        <f t="shared" si="3"/>
        <v>0.04834396133152754</v>
      </c>
      <c r="C117">
        <f t="shared" si="4"/>
        <v>-26.31315532269776</v>
      </c>
    </row>
    <row r="118" spans="1:3" ht="15.75">
      <c r="A118">
        <f t="shared" si="5"/>
        <v>59000</v>
      </c>
      <c r="B118">
        <f t="shared" si="3"/>
        <v>0.04793426674397223</v>
      </c>
      <c r="C118">
        <f t="shared" si="4"/>
        <v>-26.387078233897036</v>
      </c>
    </row>
    <row r="119" spans="1:3" ht="15.75">
      <c r="A119">
        <f t="shared" si="5"/>
        <v>59500</v>
      </c>
      <c r="B119">
        <f t="shared" si="3"/>
        <v>0.04753145777973717</v>
      </c>
      <c r="C119">
        <f t="shared" si="4"/>
        <v>-26.460377315625145</v>
      </c>
    </row>
    <row r="120" spans="1:3" ht="15.75">
      <c r="A120">
        <f aca="true" t="shared" si="6" ref="A120:A125">A119+500</f>
        <v>60000</v>
      </c>
      <c r="B120">
        <f t="shared" si="3"/>
        <v>0.04713536229823936</v>
      </c>
      <c r="C120">
        <f t="shared" si="4"/>
        <v>-26.533063008727026</v>
      </c>
    </row>
    <row r="121" spans="1:3" ht="15.75">
      <c r="A121">
        <f t="shared" si="6"/>
        <v>60500</v>
      </c>
      <c r="B121">
        <f t="shared" si="3"/>
        <v>0.04674581384949358</v>
      </c>
      <c r="C121">
        <f t="shared" si="4"/>
        <v>-26.605145494103528</v>
      </c>
    </row>
    <row r="122" spans="1:3" ht="15.75">
      <c r="A122">
        <f t="shared" si="6"/>
        <v>61000</v>
      </c>
      <c r="B122">
        <f t="shared" si="3"/>
        <v>0.046362651440891176</v>
      </c>
      <c r="C122">
        <f t="shared" si="4"/>
        <v>-26.676634701269492</v>
      </c>
    </row>
    <row r="123" spans="1:3" ht="15.75">
      <c r="A123">
        <f t="shared" si="6"/>
        <v>61500</v>
      </c>
      <c r="B123">
        <f t="shared" si="3"/>
        <v>0.04598571931535547</v>
      </c>
      <c r="C123">
        <f t="shared" si="4"/>
        <v>-26.747540316562485</v>
      </c>
    </row>
    <row r="124" spans="1:3" ht="15.75">
      <c r="A124">
        <f t="shared" si="6"/>
        <v>62000</v>
      </c>
      <c r="B124">
        <f t="shared" si="3"/>
        <v>0.04561486674023164</v>
      </c>
      <c r="C124">
        <f t="shared" si="4"/>
        <v>-26.81787179101923</v>
      </c>
    </row>
    <row r="125" spans="1:3" ht="15.75">
      <c r="A125">
        <f t="shared" si="6"/>
        <v>62500</v>
      </c>
      <c r="B125">
        <f t="shared" si="3"/>
        <v>0.04524994780630978</v>
      </c>
      <c r="C125">
        <f t="shared" si="4"/>
        <v>-26.887638347935653</v>
      </c>
    </row>
    <row r="126" spans="1:3" ht="15.75">
      <c r="A126">
        <f aca="true" t="shared" si="7" ref="A126:A189">A125+500</f>
        <v>63000</v>
      </c>
      <c r="B126">
        <f t="shared" si="3"/>
        <v>0.04489082123641844</v>
      </c>
      <c r="C126">
        <f t="shared" si="4"/>
        <v>-26.95684899012578</v>
      </c>
    </row>
    <row r="127" spans="1:3" ht="15.75">
      <c r="A127">
        <f t="shared" si="7"/>
        <v>63500</v>
      </c>
      <c r="B127">
        <f t="shared" si="3"/>
        <v>0.044537350203060815</v>
      </c>
      <c r="C127">
        <f t="shared" si="4"/>
        <v>-27.025512506893662</v>
      </c>
    </row>
    <row r="128" spans="1:3" ht="15.75">
      <c r="A128">
        <f t="shared" si="7"/>
        <v>64000</v>
      </c>
      <c r="B128">
        <f t="shared" si="3"/>
        <v>0.0441894021545994</v>
      </c>
      <c r="C128">
        <f t="shared" si="4"/>
        <v>-27.093637480731893</v>
      </c>
    </row>
    <row r="129" spans="1:3" ht="15.75">
      <c r="A129">
        <f t="shared" si="7"/>
        <v>64500</v>
      </c>
      <c r="B129">
        <f t="shared" si="3"/>
        <v>0.04384684864952498</v>
      </c>
      <c r="C129">
        <f t="shared" si="4"/>
        <v>-27.161232293759507</v>
      </c>
    </row>
    <row r="130" spans="1:3" ht="15.75">
      <c r="A130">
        <f t="shared" si="7"/>
        <v>65000</v>
      </c>
      <c r="B130">
        <f aca="true" t="shared" si="8" ref="B130:B193">(R_CS*Vbout)/(2.55*2*PI()*A130*L_boost*0.000001)</f>
        <v>0.04350956519837479</v>
      </c>
      <c r="C130">
        <f t="shared" si="4"/>
        <v>-27.228305133911263</v>
      </c>
    </row>
    <row r="131" spans="1:3" ht="15.75">
      <c r="A131">
        <f t="shared" si="7"/>
        <v>65500</v>
      </c>
      <c r="B131">
        <f t="shared" si="8"/>
        <v>0.04317743111289101</v>
      </c>
      <c r="C131">
        <f aca="true" t="shared" si="9" ref="C131:C194">20*LOG(B131,10)</f>
        <v>-27.29486400088981</v>
      </c>
    </row>
    <row r="132" spans="1:3" ht="15.75">
      <c r="A132">
        <f t="shared" si="7"/>
        <v>66000</v>
      </c>
      <c r="B132">
        <f t="shared" si="8"/>
        <v>0.042850329362035776</v>
      </c>
      <c r="C132">
        <f t="shared" si="9"/>
        <v>-27.360916711891523</v>
      </c>
    </row>
    <row r="133" spans="1:3" ht="15.75">
      <c r="A133">
        <f t="shared" si="7"/>
        <v>66500</v>
      </c>
      <c r="B133">
        <f t="shared" si="8"/>
        <v>0.042528146434501674</v>
      </c>
      <c r="C133">
        <f t="shared" si="9"/>
        <v>-27.42647090711624</v>
      </c>
    </row>
    <row r="134" spans="1:3" ht="15.75">
      <c r="A134">
        <f t="shared" si="7"/>
        <v>67000</v>
      </c>
      <c r="B134">
        <f t="shared" si="8"/>
        <v>0.04221077220737853</v>
      </c>
      <c r="C134">
        <f t="shared" si="9"/>
        <v>-27.49153405507068</v>
      </c>
    </row>
    <row r="135" spans="1:3" ht="15.75">
      <c r="A135">
        <f t="shared" si="7"/>
        <v>67500</v>
      </c>
      <c r="B135">
        <f t="shared" si="8"/>
        <v>0.04189809982065721</v>
      </c>
      <c r="C135">
        <f t="shared" si="9"/>
        <v>-27.55611345767465</v>
      </c>
    </row>
    <row r="136" spans="1:3" ht="15.75">
      <c r="A136">
        <f t="shared" si="7"/>
        <v>68000</v>
      </c>
      <c r="B136">
        <f t="shared" si="8"/>
        <v>0.041590025557270024</v>
      </c>
      <c r="C136">
        <f t="shared" si="9"/>
        <v>-27.620216255178875</v>
      </c>
    </row>
    <row r="137" spans="1:3" ht="15.75">
      <c r="A137">
        <f t="shared" si="7"/>
        <v>68500</v>
      </c>
      <c r="B137">
        <f t="shared" si="8"/>
        <v>0.041286448728384835</v>
      </c>
      <c r="C137">
        <f t="shared" si="9"/>
        <v>-27.68384943090266</v>
      </c>
    </row>
    <row r="138" spans="1:3" ht="15.75">
      <c r="A138">
        <f t="shared" si="7"/>
        <v>69000</v>
      </c>
      <c r="B138">
        <f t="shared" si="8"/>
        <v>0.040987271563686395</v>
      </c>
      <c r="C138">
        <f t="shared" si="9"/>
        <v>-27.747019815799256</v>
      </c>
    </row>
    <row r="139" spans="1:3" ht="15.75">
      <c r="A139">
        <f t="shared" si="7"/>
        <v>69500</v>
      </c>
      <c r="B139">
        <f t="shared" si="8"/>
        <v>0.04069239910639369</v>
      </c>
      <c r="C139">
        <f t="shared" si="9"/>
        <v>-27.809734092856427</v>
      </c>
    </row>
    <row r="140" spans="1:3" ht="15.75">
      <c r="A140">
        <f t="shared" si="7"/>
        <v>70000</v>
      </c>
      <c r="B140">
        <f t="shared" si="8"/>
        <v>0.040401739112776586</v>
      </c>
      <c r="C140">
        <f t="shared" si="9"/>
        <v>-27.87199880133929</v>
      </c>
    </row>
    <row r="141" spans="1:3" ht="15.75">
      <c r="A141">
        <f t="shared" si="7"/>
        <v>70500</v>
      </c>
      <c r="B141">
        <f t="shared" si="8"/>
        <v>0.04011520195594839</v>
      </c>
      <c r="C141">
        <f t="shared" si="9"/>
        <v>-27.933820340882125</v>
      </c>
    </row>
    <row r="142" spans="1:3" ht="15.75">
      <c r="A142">
        <f t="shared" si="7"/>
        <v>71000</v>
      </c>
      <c r="B142">
        <f t="shared" si="8"/>
        <v>0.039832700533723404</v>
      </c>
      <c r="C142">
        <f t="shared" si="9"/>
        <v>-27.995204975435655</v>
      </c>
    </row>
    <row r="143" spans="1:3" ht="15.75">
      <c r="A143">
        <f t="shared" si="7"/>
        <v>71500</v>
      </c>
      <c r="B143">
        <f t="shared" si="8"/>
        <v>0.039554150180340725</v>
      </c>
      <c r="C143">
        <f t="shared" si="9"/>
        <v>-28.056158837075763</v>
      </c>
    </row>
    <row r="144" spans="1:3" ht="15.75">
      <c r="A144">
        <f t="shared" si="7"/>
        <v>72000</v>
      </c>
      <c r="B144">
        <f t="shared" si="8"/>
        <v>0.03927946858186613</v>
      </c>
      <c r="C144">
        <f t="shared" si="9"/>
        <v>-28.116687929679518</v>
      </c>
    </row>
    <row r="145" spans="1:3" ht="15.75">
      <c r="A145">
        <f t="shared" si="7"/>
        <v>72500</v>
      </c>
      <c r="B145">
        <f t="shared" si="8"/>
        <v>0.03900857569509464</v>
      </c>
      <c r="C145">
        <f t="shared" si="9"/>
        <v>-28.176798132474023</v>
      </c>
    </row>
    <row r="146" spans="1:3" ht="15.75">
      <c r="A146">
        <f t="shared" si="7"/>
        <v>73000</v>
      </c>
      <c r="B146">
        <f t="shared" si="8"/>
        <v>0.038741393669785774</v>
      </c>
      <c r="C146">
        <f t="shared" si="9"/>
        <v>-28.236495203463264</v>
      </c>
    </row>
    <row r="147" spans="1:3" ht="15.75">
      <c r="A147">
        <f t="shared" si="7"/>
        <v>73500</v>
      </c>
      <c r="B147">
        <f t="shared" si="8"/>
        <v>0.03847784677407294</v>
      </c>
      <c r="C147">
        <f t="shared" si="9"/>
        <v>-28.295784782738046</v>
      </c>
    </row>
    <row r="148" spans="1:3" ht="15.75">
      <c r="A148">
        <f t="shared" si="7"/>
        <v>74000</v>
      </c>
      <c r="B148">
        <f t="shared" si="8"/>
        <v>0.038217861322896785</v>
      </c>
      <c r="C148">
        <f t="shared" si="9"/>
        <v>-28.354672395673674</v>
      </c>
    </row>
    <row r="149" spans="1:3" ht="15.75">
      <c r="A149">
        <f t="shared" si="7"/>
        <v>74500</v>
      </c>
      <c r="B149">
        <f t="shared" si="8"/>
        <v>0.03796136560932029</v>
      </c>
      <c r="C149">
        <f t="shared" si="9"/>
        <v>-28.41316345602001</v>
      </c>
    </row>
    <row r="150" spans="1:3" ht="15.75">
      <c r="A150">
        <f t="shared" si="7"/>
        <v>75000</v>
      </c>
      <c r="B150">
        <f t="shared" si="8"/>
        <v>0.03770828983859149</v>
      </c>
      <c r="C150">
        <f t="shared" si="9"/>
        <v>-28.47126326888815</v>
      </c>
    </row>
    <row r="151" spans="1:3" ht="15.75">
      <c r="A151">
        <f t="shared" si="7"/>
        <v>75500</v>
      </c>
      <c r="B151">
        <f t="shared" si="8"/>
        <v>0.03745856606482597</v>
      </c>
      <c r="C151">
        <f t="shared" si="9"/>
        <v>-28.528977033637915</v>
      </c>
    </row>
    <row r="152" spans="1:3" ht="15.75">
      <c r="A152">
        <f t="shared" si="7"/>
        <v>76000</v>
      </c>
      <c r="B152">
        <f t="shared" si="8"/>
        <v>0.03721212813018897</v>
      </c>
      <c r="C152">
        <f t="shared" si="9"/>
        <v>-28.586309846669977</v>
      </c>
    </row>
    <row r="153" spans="1:3" ht="15.75">
      <c r="A153">
        <f t="shared" si="7"/>
        <v>76500</v>
      </c>
      <c r="B153">
        <f t="shared" si="8"/>
        <v>0.03696891160646224</v>
      </c>
      <c r="C153">
        <f t="shared" si="9"/>
        <v>-28.643266704126503</v>
      </c>
    </row>
    <row r="154" spans="1:3" ht="15.75">
      <c r="A154">
        <f t="shared" si="7"/>
        <v>77000</v>
      </c>
      <c r="B154">
        <f t="shared" si="8"/>
        <v>0.03672885373888782</v>
      </c>
      <c r="C154">
        <f t="shared" si="9"/>
        <v>-28.699852504503784</v>
      </c>
    </row>
    <row r="155" spans="1:3" ht="15.75">
      <c r="A155">
        <f t="shared" si="7"/>
        <v>77500</v>
      </c>
      <c r="B155">
        <f t="shared" si="8"/>
        <v>0.03649189339218531</v>
      </c>
      <c r="C155">
        <f t="shared" si="9"/>
        <v>-28.756072051180354</v>
      </c>
    </row>
    <row r="156" spans="1:3" ht="15.75">
      <c r="A156">
        <f t="shared" si="7"/>
        <v>78000</v>
      </c>
      <c r="B156">
        <f t="shared" si="8"/>
        <v>0.03625797099864566</v>
      </c>
      <c r="C156">
        <f t="shared" si="9"/>
        <v>-28.81193005486376</v>
      </c>
    </row>
    <row r="157" spans="1:3" ht="15.75">
      <c r="A157">
        <f t="shared" si="7"/>
        <v>78500</v>
      </c>
      <c r="B157">
        <f t="shared" si="8"/>
        <v>0.036027028508208436</v>
      </c>
      <c r="C157">
        <f t="shared" si="9"/>
        <v>-28.867431135959198</v>
      </c>
    </row>
    <row r="158" spans="1:3" ht="15.75">
      <c r="A158">
        <f t="shared" si="7"/>
        <v>79000</v>
      </c>
      <c r="B158">
        <f t="shared" si="8"/>
        <v>0.03579900934043495</v>
      </c>
      <c r="C158">
        <f t="shared" si="9"/>
        <v>-28.92257982686298</v>
      </c>
    </row>
    <row r="159" spans="1:3" ht="15.75">
      <c r="A159">
        <f t="shared" si="7"/>
        <v>79500</v>
      </c>
      <c r="B159">
        <f t="shared" si="8"/>
        <v>0.03557385833829385</v>
      </c>
      <c r="C159">
        <f t="shared" si="9"/>
        <v>-28.977380574183552</v>
      </c>
    </row>
    <row r="160" spans="1:3" ht="15.75">
      <c r="A160">
        <f t="shared" si="7"/>
        <v>80000</v>
      </c>
      <c r="B160">
        <f t="shared" si="8"/>
        <v>0.03535152172367951</v>
      </c>
      <c r="C160">
        <f t="shared" si="9"/>
        <v>-29.031837740893028</v>
      </c>
    </row>
    <row r="161" spans="1:3" ht="15.75">
      <c r="A161">
        <f t="shared" si="7"/>
        <v>80500</v>
      </c>
      <c r="B161">
        <f t="shared" si="8"/>
        <v>0.035131947054588344</v>
      </c>
      <c r="C161">
        <f t="shared" si="9"/>
        <v>-29.085955608411517</v>
      </c>
    </row>
    <row r="162" spans="1:3" ht="15.75">
      <c r="A162">
        <f t="shared" si="7"/>
        <v>81000</v>
      </c>
      <c r="B162">
        <f t="shared" si="8"/>
        <v>0.03491508318388101</v>
      </c>
      <c r="C162">
        <f t="shared" si="9"/>
        <v>-29.139738378627143</v>
      </c>
    </row>
    <row r="163" spans="1:3" ht="15.75">
      <c r="A163">
        <f t="shared" si="7"/>
        <v>81500</v>
      </c>
      <c r="B163">
        <f t="shared" si="8"/>
        <v>0.03470088021956272</v>
      </c>
      <c r="C163">
        <f t="shared" si="9"/>
        <v>-29.19319017585368</v>
      </c>
    </row>
    <row r="164" spans="1:3" ht="15.75">
      <c r="A164">
        <f t="shared" si="7"/>
        <v>82000</v>
      </c>
      <c r="B164">
        <f t="shared" si="8"/>
        <v>0.034489289486516604</v>
      </c>
      <c r="C164">
        <f t="shared" si="9"/>
        <v>-29.246315048728484</v>
      </c>
    </row>
    <row r="165" spans="1:3" ht="15.75">
      <c r="A165">
        <f t="shared" si="7"/>
        <v>82500</v>
      </c>
      <c r="B165">
        <f t="shared" si="8"/>
        <v>0.03428026348962862</v>
      </c>
      <c r="C165">
        <f t="shared" si="9"/>
        <v>-29.29911697205265</v>
      </c>
    </row>
    <row r="166" spans="1:3" ht="15.75">
      <c r="A166">
        <f t="shared" si="7"/>
        <v>83000</v>
      </c>
      <c r="B166">
        <f t="shared" si="8"/>
        <v>0.03407375587824532</v>
      </c>
      <c r="C166">
        <f t="shared" si="9"/>
        <v>-29.351599848575628</v>
      </c>
    </row>
    <row r="167" spans="1:3" ht="15.75">
      <c r="A167">
        <f t="shared" si="7"/>
        <v>83500</v>
      </c>
      <c r="B167">
        <f t="shared" si="8"/>
        <v>0.03386972141190852</v>
      </c>
      <c r="C167">
        <f t="shared" si="9"/>
        <v>-29.403767510726194</v>
      </c>
    </row>
    <row r="168" spans="1:3" ht="15.75">
      <c r="A168">
        <f t="shared" si="7"/>
        <v>84000</v>
      </c>
      <c r="B168">
        <f t="shared" si="8"/>
        <v>0.03366811592731382</v>
      </c>
      <c r="C168">
        <f t="shared" si="9"/>
        <v>-29.455623722291783</v>
      </c>
    </row>
    <row r="169" spans="1:3" ht="15.75">
      <c r="A169">
        <f t="shared" si="7"/>
        <v>84500</v>
      </c>
      <c r="B169">
        <f t="shared" si="8"/>
        <v>0.033468896306442154</v>
      </c>
      <c r="C169">
        <f t="shared" si="9"/>
        <v>-29.507172180047995</v>
      </c>
    </row>
    <row r="170" spans="1:3" ht="15.75">
      <c r="A170">
        <f t="shared" si="7"/>
        <v>85000</v>
      </c>
      <c r="B170">
        <f t="shared" si="8"/>
        <v>0.03327202044581602</v>
      </c>
      <c r="C170">
        <f t="shared" si="9"/>
        <v>-29.55841651534</v>
      </c>
    </row>
    <row r="171" spans="1:3" ht="15.75">
      <c r="A171">
        <f t="shared" si="7"/>
        <v>85500</v>
      </c>
      <c r="B171">
        <f t="shared" si="8"/>
        <v>0.03307744722683464</v>
      </c>
      <c r="C171">
        <f t="shared" si="9"/>
        <v>-29.6093602956176</v>
      </c>
    </row>
    <row r="172" spans="1:3" ht="15.75">
      <c r="A172">
        <f t="shared" si="7"/>
        <v>86000</v>
      </c>
      <c r="B172">
        <f t="shared" si="8"/>
        <v>0.03288513648714373</v>
      </c>
      <c r="C172">
        <f t="shared" si="9"/>
        <v>-29.660007025925506</v>
      </c>
    </row>
    <row r="173" spans="1:3" ht="15.75">
      <c r="A173">
        <f t="shared" si="7"/>
        <v>86500</v>
      </c>
      <c r="B173">
        <f t="shared" si="8"/>
        <v>0.0326950489929984</v>
      </c>
      <c r="C173">
        <f t="shared" si="9"/>
        <v>-29.710360150350432</v>
      </c>
    </row>
    <row r="174" spans="1:3" ht="15.75">
      <c r="A174">
        <f t="shared" si="7"/>
        <v>87000</v>
      </c>
      <c r="B174">
        <f t="shared" si="8"/>
        <v>0.03250714641257887</v>
      </c>
      <c r="C174">
        <f t="shared" si="9"/>
        <v>-29.76042305342652</v>
      </c>
    </row>
    <row r="175" spans="1:3" ht="15.75">
      <c r="A175">
        <f t="shared" si="7"/>
        <v>87500</v>
      </c>
      <c r="B175">
        <f t="shared" si="8"/>
        <v>0.032321391290221275</v>
      </c>
      <c r="C175">
        <f t="shared" si="9"/>
        <v>-29.810199061500413</v>
      </c>
    </row>
    <row r="176" spans="1:3" ht="15.75">
      <c r="A176">
        <f t="shared" si="7"/>
        <v>88000</v>
      </c>
      <c r="B176">
        <f t="shared" si="8"/>
        <v>0.03213774702152684</v>
      </c>
      <c r="C176">
        <f t="shared" si="9"/>
        <v>-29.85969144405752</v>
      </c>
    </row>
    <row r="177" spans="1:3" ht="15.75">
      <c r="A177">
        <f t="shared" si="7"/>
        <v>88500</v>
      </c>
      <c r="B177">
        <f t="shared" si="8"/>
        <v>0.03195617782931482</v>
      </c>
      <c r="C177">
        <f t="shared" si="9"/>
        <v>-29.90890341501066</v>
      </c>
    </row>
    <row r="178" spans="1:3" ht="15.75">
      <c r="A178">
        <f t="shared" si="7"/>
        <v>89000</v>
      </c>
      <c r="B178">
        <f t="shared" si="8"/>
        <v>0.03177664874038609</v>
      </c>
      <c r="C178">
        <f t="shared" si="9"/>
        <v>-29.957838133952404</v>
      </c>
    </row>
    <row r="179" spans="1:3" ht="15.75">
      <c r="A179">
        <f t="shared" si="7"/>
        <v>89500</v>
      </c>
      <c r="B179">
        <f t="shared" si="8"/>
        <v>0.03159912556306549</v>
      </c>
      <c r="C179">
        <f t="shared" si="9"/>
        <v>-30.006498707372394</v>
      </c>
    </row>
    <row r="180" spans="1:3" ht="15.75">
      <c r="A180">
        <f t="shared" si="7"/>
        <v>90000</v>
      </c>
      <c r="B180">
        <f t="shared" si="8"/>
        <v>0.0314235748654929</v>
      </c>
      <c r="C180">
        <f t="shared" si="9"/>
        <v>-30.054888189840646</v>
      </c>
    </row>
    <row r="181" spans="1:3" ht="15.75">
      <c r="A181">
        <f t="shared" si="7"/>
        <v>90500</v>
      </c>
      <c r="B181">
        <f t="shared" si="8"/>
        <v>0.031249963954633832</v>
      </c>
      <c r="C181">
        <f t="shared" si="9"/>
        <v>-30.103009585158212</v>
      </c>
    </row>
    <row r="182" spans="1:3" ht="15.75">
      <c r="A182">
        <f t="shared" si="7"/>
        <v>91000</v>
      </c>
      <c r="B182">
        <f t="shared" si="8"/>
        <v>0.031078260855981997</v>
      </c>
      <c r="C182">
        <f t="shared" si="9"/>
        <v>-30.15086584747602</v>
      </c>
    </row>
    <row r="183" spans="1:3" ht="15.75">
      <c r="A183">
        <f t="shared" si="7"/>
        <v>91500</v>
      </c>
      <c r="B183">
        <f t="shared" si="8"/>
        <v>0.030908434293927447</v>
      </c>
      <c r="C183">
        <f t="shared" si="9"/>
        <v>-30.198459882383112</v>
      </c>
    </row>
    <row r="184" spans="1:3" ht="15.75">
      <c r="A184">
        <f t="shared" si="7"/>
        <v>92000</v>
      </c>
      <c r="B184">
        <f t="shared" si="8"/>
        <v>0.0307404536727648</v>
      </c>
      <c r="C184">
        <f t="shared" si="9"/>
        <v>-30.245794547965254</v>
      </c>
    </row>
    <row r="185" spans="1:3" ht="15.75">
      <c r="A185">
        <f t="shared" si="7"/>
        <v>92500</v>
      </c>
      <c r="B185">
        <f t="shared" si="8"/>
        <v>0.03057428905831742</v>
      </c>
      <c r="C185">
        <f t="shared" si="9"/>
        <v>-30.292872655834802</v>
      </c>
    </row>
    <row r="186" spans="1:3" ht="15.75">
      <c r="A186">
        <f t="shared" si="7"/>
        <v>93000</v>
      </c>
      <c r="B186">
        <f t="shared" si="8"/>
        <v>0.030409911160154422</v>
      </c>
      <c r="C186">
        <f t="shared" si="9"/>
        <v>-30.339696972132852</v>
      </c>
    </row>
    <row r="187" spans="1:3" ht="15.75">
      <c r="A187">
        <f t="shared" si="7"/>
        <v>93500</v>
      </c>
      <c r="B187">
        <f t="shared" si="8"/>
        <v>0.0302472913143782</v>
      </c>
      <c r="C187">
        <f t="shared" si="9"/>
        <v>-30.386270218504507</v>
      </c>
    </row>
    <row r="188" spans="1:3" ht="15.75">
      <c r="A188">
        <f t="shared" si="7"/>
        <v>94000</v>
      </c>
      <c r="B188">
        <f t="shared" si="8"/>
        <v>0.03008640146696129</v>
      </c>
      <c r="C188">
        <f t="shared" si="9"/>
        <v>-30.432595073048123</v>
      </c>
    </row>
    <row r="189" spans="1:3" ht="15.75">
      <c r="A189">
        <f t="shared" si="7"/>
        <v>94500</v>
      </c>
      <c r="B189">
        <f t="shared" si="8"/>
        <v>0.02992721415761229</v>
      </c>
      <c r="C189">
        <f t="shared" si="9"/>
        <v>-30.47867417123941</v>
      </c>
    </row>
    <row r="190" spans="1:3" ht="15.75">
      <c r="A190">
        <f aca="true" t="shared" si="10" ref="A190:A200">A189+500</f>
        <v>95000</v>
      </c>
      <c r="B190">
        <f t="shared" si="8"/>
        <v>0.029769702504151178</v>
      </c>
      <c r="C190">
        <f t="shared" si="9"/>
        <v>-30.524510106831105</v>
      </c>
    </row>
    <row r="191" spans="1:3" ht="15.75">
      <c r="A191">
        <f t="shared" si="10"/>
        <v>95500</v>
      </c>
      <c r="B191">
        <f t="shared" si="8"/>
        <v>0.029613840187375517</v>
      </c>
      <c r="C191">
        <f t="shared" si="9"/>
        <v>-30.570105432729076</v>
      </c>
    </row>
    <row r="192" spans="1:3" ht="15.75">
      <c r="A192">
        <f t="shared" si="10"/>
        <v>96000</v>
      </c>
      <c r="B192">
        <f t="shared" si="8"/>
        <v>0.0294596014363996</v>
      </c>
      <c r="C192">
        <f t="shared" si="9"/>
        <v>-30.615462661845516</v>
      </c>
    </row>
    <row r="193" spans="1:3" ht="15.75">
      <c r="A193">
        <f t="shared" si="10"/>
        <v>96500</v>
      </c>
      <c r="B193">
        <f t="shared" si="8"/>
        <v>0.02930696101444934</v>
      </c>
      <c r="C193">
        <f t="shared" si="9"/>
        <v>-30.66058426793</v>
      </c>
    </row>
    <row r="194" spans="1:3" ht="15.75">
      <c r="A194">
        <f t="shared" si="10"/>
        <v>97000</v>
      </c>
      <c r="B194">
        <f aca="true" t="shared" si="11" ref="B194:B236">(R_CS*Vbout)/(2.55*2*PI()*A194*L_boost*0.000001)</f>
        <v>0.02915589420509651</v>
      </c>
      <c r="C194">
        <f t="shared" si="9"/>
        <v>-30.705472686379046</v>
      </c>
    </row>
    <row r="195" spans="1:3" ht="15.75">
      <c r="A195">
        <f t="shared" si="10"/>
        <v>97500</v>
      </c>
      <c r="B195">
        <f t="shared" si="11"/>
        <v>0.029006376798916527</v>
      </c>
      <c r="C195">
        <f aca="true" t="shared" si="12" ref="C195:C236">20*LOG(B195,10)</f>
        <v>-30.750130315024883</v>
      </c>
    </row>
    <row r="196" spans="1:3" ht="15.75">
      <c r="A196">
        <f t="shared" si="10"/>
        <v>98000</v>
      </c>
      <c r="B196">
        <f t="shared" si="11"/>
        <v>0.02885838508055471</v>
      </c>
      <c r="C196">
        <f t="shared" si="12"/>
        <v>-30.794559514904044</v>
      </c>
    </row>
    <row r="197" spans="1:3" ht="15.75">
      <c r="A197">
        <f t="shared" si="10"/>
        <v>98500</v>
      </c>
      <c r="B197">
        <f t="shared" si="11"/>
        <v>0.02871189581618641</v>
      </c>
      <c r="C197">
        <f t="shared" si="12"/>
        <v>-30.838762611006384</v>
      </c>
    </row>
    <row r="198" spans="1:3" ht="15.75">
      <c r="A198">
        <f t="shared" si="10"/>
        <v>99000</v>
      </c>
      <c r="B198">
        <f t="shared" si="11"/>
        <v>0.028566886241357187</v>
      </c>
      <c r="C198">
        <f t="shared" si="12"/>
        <v>-30.882741893005146</v>
      </c>
    </row>
    <row r="199" spans="1:3" ht="15.75">
      <c r="A199">
        <f t="shared" si="10"/>
        <v>99500</v>
      </c>
      <c r="B199">
        <f t="shared" si="11"/>
        <v>0.028423334049189567</v>
      </c>
      <c r="C199">
        <f t="shared" si="12"/>
        <v>-30.926499615968655</v>
      </c>
    </row>
    <row r="200" spans="1:3" ht="15.75">
      <c r="A200">
        <f t="shared" si="10"/>
        <v>100000</v>
      </c>
      <c r="B200">
        <f t="shared" si="11"/>
        <v>0.028281217378943613</v>
      </c>
      <c r="C200">
        <f t="shared" si="12"/>
        <v>-30.97003800105415</v>
      </c>
    </row>
    <row r="201" spans="1:3" ht="15.75">
      <c r="A201">
        <f aca="true" t="shared" si="13" ref="A201:A219">A200+500</f>
        <v>100500</v>
      </c>
      <c r="B201">
        <f t="shared" si="11"/>
        <v>0.028140514804919015</v>
      </c>
      <c r="C201">
        <f t="shared" si="12"/>
        <v>-31.013359236184304</v>
      </c>
    </row>
    <row r="202" spans="1:3" ht="15.75">
      <c r="A202">
        <f t="shared" si="13"/>
        <v>101000</v>
      </c>
      <c r="B202">
        <f t="shared" si="11"/>
        <v>0.02800120532568675</v>
      </c>
      <c r="C202">
        <f t="shared" si="12"/>
        <v>-31.056465476707</v>
      </c>
    </row>
    <row r="203" spans="1:3" ht="15.75">
      <c r="A203">
        <f t="shared" si="13"/>
        <v>101500</v>
      </c>
      <c r="B203">
        <f t="shared" si="11"/>
        <v>0.02786326835363903</v>
      </c>
      <c r="C203">
        <f t="shared" si="12"/>
        <v>-31.099358846038783</v>
      </c>
    </row>
    <row r="204" spans="1:3" ht="15.75">
      <c r="A204">
        <f t="shared" si="13"/>
        <v>102000</v>
      </c>
      <c r="B204">
        <f t="shared" si="11"/>
        <v>0.02772668370484668</v>
      </c>
      <c r="C204">
        <f t="shared" si="12"/>
        <v>-31.1420414362925</v>
      </c>
    </row>
    <row r="205" spans="1:3" ht="15.75">
      <c r="A205">
        <f t="shared" si="13"/>
        <v>102500</v>
      </c>
      <c r="B205">
        <f t="shared" si="11"/>
        <v>0.027591431589213285</v>
      </c>
      <c r="C205">
        <f t="shared" si="12"/>
        <v>-31.184515308889612</v>
      </c>
    </row>
    <row r="206" spans="1:3" ht="15.75">
      <c r="A206">
        <f t="shared" si="13"/>
        <v>103000</v>
      </c>
      <c r="B206">
        <f t="shared" si="11"/>
        <v>0.02745749260091613</v>
      </c>
      <c r="C206">
        <f t="shared" si="12"/>
        <v>-31.226782495157593</v>
      </c>
    </row>
    <row r="207" spans="1:3" ht="15.75">
      <c r="A207">
        <f t="shared" si="13"/>
        <v>103500</v>
      </c>
      <c r="B207">
        <f t="shared" si="11"/>
        <v>0.027324847709124262</v>
      </c>
      <c r="C207">
        <f t="shared" si="12"/>
        <v>-31.26884499691288</v>
      </c>
    </row>
    <row r="208" spans="1:3" ht="15.75">
      <c r="A208">
        <f t="shared" si="13"/>
        <v>104000</v>
      </c>
      <c r="B208">
        <f t="shared" si="11"/>
        <v>0.027193478248984247</v>
      </c>
      <c r="C208">
        <f t="shared" si="12"/>
        <v>-31.310704787029753</v>
      </c>
    </row>
    <row r="209" spans="1:3" ht="15.75">
      <c r="A209">
        <f t="shared" si="13"/>
        <v>104500</v>
      </c>
      <c r="B209">
        <f t="shared" si="11"/>
        <v>0.027063365912864703</v>
      </c>
      <c r="C209">
        <f t="shared" si="12"/>
        <v>-31.3523638099956</v>
      </c>
    </row>
    <row r="210" spans="1:3" ht="15.75">
      <c r="A210">
        <f t="shared" si="13"/>
        <v>105000</v>
      </c>
      <c r="B210">
        <f t="shared" si="11"/>
        <v>0.026934492741851057</v>
      </c>
      <c r="C210">
        <f t="shared" si="12"/>
        <v>-31.393823982452915</v>
      </c>
    </row>
    <row r="211" spans="1:3" ht="15.75">
      <c r="A211">
        <f t="shared" si="13"/>
        <v>105500</v>
      </c>
      <c r="B211">
        <f t="shared" si="11"/>
        <v>0.026806841117482102</v>
      </c>
      <c r="C211">
        <f t="shared" si="12"/>
        <v>-31.43508719372838</v>
      </c>
    </row>
    <row r="212" spans="1:3" ht="15.75">
      <c r="A212">
        <f t="shared" si="13"/>
        <v>106000</v>
      </c>
      <c r="B212">
        <f t="shared" si="11"/>
        <v>0.026680393753720392</v>
      </c>
      <c r="C212">
        <f t="shared" si="12"/>
        <v>-31.476155306349554</v>
      </c>
    </row>
    <row r="213" spans="1:3" ht="15.75">
      <c r="A213">
        <f t="shared" si="13"/>
        <v>106500</v>
      </c>
      <c r="B213">
        <f t="shared" si="11"/>
        <v>0.026555133689148934</v>
      </c>
      <c r="C213">
        <f t="shared" si="12"/>
        <v>-31.51703015654928</v>
      </c>
    </row>
    <row r="214" spans="1:3" ht="15.75">
      <c r="A214">
        <f t="shared" si="13"/>
        <v>107000</v>
      </c>
      <c r="B214">
        <f t="shared" si="11"/>
        <v>0.026431044279386553</v>
      </c>
      <c r="C214">
        <f t="shared" si="12"/>
        <v>-31.557713554758344</v>
      </c>
    </row>
    <row r="215" spans="1:3" ht="15.75">
      <c r="A215">
        <f t="shared" si="13"/>
        <v>107500</v>
      </c>
      <c r="B215">
        <f t="shared" si="11"/>
        <v>0.02630810918971499</v>
      </c>
      <c r="C215">
        <f t="shared" si="12"/>
        <v>-31.59820728608663</v>
      </c>
    </row>
    <row r="216" spans="1:3" ht="15.75">
      <c r="A216">
        <f t="shared" si="13"/>
        <v>108000</v>
      </c>
      <c r="B216">
        <f t="shared" si="11"/>
        <v>0.026186312387910752</v>
      </c>
      <c r="C216">
        <f t="shared" si="12"/>
        <v>-31.638513110793145</v>
      </c>
    </row>
    <row r="217" spans="1:3" ht="15.75">
      <c r="A217">
        <f t="shared" si="13"/>
        <v>108500</v>
      </c>
      <c r="B217">
        <f t="shared" si="11"/>
        <v>0.02606563813727522</v>
      </c>
      <c r="C217">
        <f t="shared" si="12"/>
        <v>-31.678632764745117</v>
      </c>
    </row>
    <row r="218" spans="1:3" ht="15.75">
      <c r="A218">
        <f t="shared" si="13"/>
        <v>109000</v>
      </c>
      <c r="B218">
        <f t="shared" si="11"/>
        <v>0.025946070989856528</v>
      </c>
      <c r="C218">
        <f t="shared" si="12"/>
        <v>-31.718567959866625</v>
      </c>
    </row>
    <row r="219" spans="1:3" ht="15.75">
      <c r="A219">
        <f t="shared" si="13"/>
        <v>109500</v>
      </c>
      <c r="B219">
        <f t="shared" si="11"/>
        <v>0.025827595779857184</v>
      </c>
      <c r="C219">
        <f t="shared" si="12"/>
        <v>-31.75832038457689</v>
      </c>
    </row>
    <row r="220" spans="1:3" ht="15.75">
      <c r="A220">
        <f>A219+500</f>
        <v>110000</v>
      </c>
      <c r="B220">
        <f t="shared" si="11"/>
        <v>0.02571019761722147</v>
      </c>
      <c r="C220">
        <f t="shared" si="12"/>
        <v>-31.79789170421865</v>
      </c>
    </row>
    <row r="221" spans="1:3" ht="15.75">
      <c r="A221">
        <f aca="true" t="shared" si="14" ref="A221:A236">A220+500</f>
        <v>110500</v>
      </c>
      <c r="B221">
        <f t="shared" si="11"/>
        <v>0.025593861881396934</v>
      </c>
      <c r="C221">
        <f t="shared" si="12"/>
        <v>-31.837283561476738</v>
      </c>
    </row>
    <row r="222" spans="1:3" ht="15.75">
      <c r="A222">
        <f t="shared" si="14"/>
        <v>111000</v>
      </c>
      <c r="B222">
        <f t="shared" si="11"/>
        <v>0.025478574215264515</v>
      </c>
      <c r="C222">
        <f t="shared" si="12"/>
        <v>-31.8764975767873</v>
      </c>
    </row>
    <row r="223" spans="1:3" ht="15.75">
      <c r="A223">
        <f t="shared" si="14"/>
        <v>111500</v>
      </c>
      <c r="B223">
        <f t="shared" si="11"/>
        <v>0.025364320519231945</v>
      </c>
      <c r="C223">
        <f t="shared" si="12"/>
        <v>-31.91553534873774</v>
      </c>
    </row>
    <row r="224" spans="1:3" ht="15.75">
      <c r="A224">
        <f t="shared" si="14"/>
        <v>112000</v>
      </c>
      <c r="B224">
        <f t="shared" si="11"/>
        <v>0.02525108694548537</v>
      </c>
      <c r="C224">
        <f t="shared" si="12"/>
        <v>-31.95439845445778</v>
      </c>
    </row>
    <row r="225" spans="1:3" ht="15.75">
      <c r="A225">
        <f t="shared" si="14"/>
        <v>112500</v>
      </c>
      <c r="B225">
        <f t="shared" si="11"/>
        <v>0.025138859892394325</v>
      </c>
      <c r="C225">
        <f t="shared" si="12"/>
        <v>-31.99308845000177</v>
      </c>
    </row>
    <row r="226" spans="1:3" ht="15.75">
      <c r="A226">
        <f t="shared" si="14"/>
        <v>113000</v>
      </c>
      <c r="B226">
        <f t="shared" si="11"/>
        <v>0.025027625999065148</v>
      </c>
      <c r="C226">
        <f t="shared" si="12"/>
        <v>-32.03160687072254</v>
      </c>
    </row>
    <row r="227" spans="1:3" ht="15.75">
      <c r="A227">
        <f t="shared" si="14"/>
        <v>113500</v>
      </c>
      <c r="B227">
        <f t="shared" si="11"/>
        <v>0.024917372140038425</v>
      </c>
      <c r="C227">
        <f t="shared" si="12"/>
        <v>-32.06995523163698</v>
      </c>
    </row>
    <row r="228" spans="1:3" ht="15.75">
      <c r="A228">
        <f t="shared" si="14"/>
        <v>114000</v>
      </c>
      <c r="B228">
        <f t="shared" si="11"/>
        <v>0.024808085420125976</v>
      </c>
      <c r="C228">
        <f t="shared" si="12"/>
        <v>-32.108135027783604</v>
      </c>
    </row>
    <row r="229" spans="1:3" ht="15.75">
      <c r="A229">
        <f t="shared" si="14"/>
        <v>114500</v>
      </c>
      <c r="B229">
        <f t="shared" si="11"/>
        <v>0.02469975316938307</v>
      </c>
      <c r="C229">
        <f t="shared" si="12"/>
        <v>-32.14614773457228</v>
      </c>
    </row>
    <row r="230" spans="1:3" ht="15.75">
      <c r="A230">
        <f t="shared" si="14"/>
        <v>115000</v>
      </c>
      <c r="B230">
        <f t="shared" si="11"/>
        <v>0.024592362938211838</v>
      </c>
      <c r="C230">
        <f t="shared" si="12"/>
        <v>-32.183994808126386</v>
      </c>
    </row>
    <row r="231" spans="1:3" ht="15.75">
      <c r="A231">
        <f t="shared" si="14"/>
        <v>115500</v>
      </c>
      <c r="B231">
        <f t="shared" si="11"/>
        <v>0.024485902492591874</v>
      </c>
      <c r="C231">
        <f t="shared" si="12"/>
        <v>-32.22167768561741</v>
      </c>
    </row>
    <row r="232" spans="1:3" ht="15.75">
      <c r="A232">
        <f t="shared" si="14"/>
        <v>116000</v>
      </c>
      <c r="B232">
        <f t="shared" si="11"/>
        <v>0.024380359809434152</v>
      </c>
      <c r="C232">
        <f t="shared" si="12"/>
        <v>-32.25919778559252</v>
      </c>
    </row>
    <row r="233" spans="1:3" ht="15.75">
      <c r="A233">
        <f t="shared" si="14"/>
        <v>116500</v>
      </c>
      <c r="B233">
        <f t="shared" si="11"/>
        <v>0.024275723072054604</v>
      </c>
      <c r="C233">
        <f t="shared" si="12"/>
        <v>-32.296556508294906</v>
      </c>
    </row>
    <row r="234" spans="1:3" ht="15.75">
      <c r="A234">
        <f t="shared" si="14"/>
        <v>117000</v>
      </c>
      <c r="B234">
        <f t="shared" si="11"/>
        <v>0.02417198066576377</v>
      </c>
      <c r="C234">
        <f t="shared" si="12"/>
        <v>-32.33375523597738</v>
      </c>
    </row>
    <row r="235" spans="1:3" ht="15.75">
      <c r="A235">
        <f t="shared" si="14"/>
        <v>117500</v>
      </c>
      <c r="B235">
        <f t="shared" si="11"/>
        <v>0.024069121173569036</v>
      </c>
      <c r="C235">
        <f t="shared" si="12"/>
        <v>-32.370795333209244</v>
      </c>
    </row>
    <row r="236" spans="1:3" ht="15.75">
      <c r="A236">
        <f t="shared" si="14"/>
        <v>118000</v>
      </c>
      <c r="B236">
        <f t="shared" si="11"/>
        <v>0.023967133371986114</v>
      </c>
      <c r="C236">
        <f t="shared" si="12"/>
        <v>-32.407678147176654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Fairchild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STANLEY.CHANG</dc:creator>
  <cp:keywords/>
  <dc:description/>
  <cp:lastModifiedBy>Windows User</cp:lastModifiedBy>
  <dcterms:created xsi:type="dcterms:W3CDTF">2010-05-09T05:14:30Z</dcterms:created>
  <dcterms:modified xsi:type="dcterms:W3CDTF">2013-03-26T13:04:16Z</dcterms:modified>
  <cp:category/>
  <cp:version/>
  <cp:contentType/>
  <cp:contentStatus/>
</cp:coreProperties>
</file>