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nstructions" sheetId="1" r:id="rId1"/>
    <sheet name="Freq-Ind" sheetId="2" r:id="rId2"/>
    <sheet name="Cap-ripple" sheetId="3" r:id="rId3"/>
  </sheets>
  <definedNames/>
  <calcPr fullCalcOnLoad="1"/>
</workbook>
</file>

<file path=xl/sharedStrings.xml><?xml version="1.0" encoding="utf-8"?>
<sst xmlns="http://schemas.openxmlformats.org/spreadsheetml/2006/main" count="52" uniqueCount="41">
  <si>
    <t xml:space="preserve">Po = </t>
  </si>
  <si>
    <t>i(t)</t>
  </si>
  <si>
    <t>v(t)</t>
  </si>
  <si>
    <t>deg</t>
  </si>
  <si>
    <t>L =</t>
  </si>
  <si>
    <t>uH</t>
  </si>
  <si>
    <t>v</t>
  </si>
  <si>
    <t>w</t>
  </si>
  <si>
    <t>Vo =</t>
  </si>
  <si>
    <t>freq (kHz)</t>
  </si>
  <si>
    <t>toff (us)</t>
  </si>
  <si>
    <t>ton (us)</t>
  </si>
  <si>
    <t>Critical Conduction Mode Frequency Analysis</t>
  </si>
  <si>
    <r>
      <t>v</t>
    </r>
    <r>
      <rPr>
        <vertAlign val="subscript"/>
        <sz val="10"/>
        <rFont val="Arial"/>
        <family val="2"/>
      </rPr>
      <t>rms</t>
    </r>
  </si>
  <si>
    <r>
      <t>V</t>
    </r>
    <r>
      <rPr>
        <vertAlign val="subscript"/>
        <sz val="10"/>
        <rFont val="Arial"/>
        <family val="2"/>
      </rPr>
      <t>LINE</t>
    </r>
    <r>
      <rPr>
        <sz val="10"/>
        <rFont val="Arial"/>
        <family val="0"/>
      </rPr>
      <t xml:space="preserve"> =</t>
    </r>
  </si>
  <si>
    <t>Critical conduction mode units turn on when the inductor current reaches zero, and turn off when</t>
  </si>
  <si>
    <t>You will need to enter the input voltage (rms), output voltage (DC), inductance and power level</t>
  </si>
  <si>
    <t>The sheet is protected so that the formulas will not be inadvertently changed. Only the cells</t>
  </si>
  <si>
    <t>containing the four independent values can be changed.  If you wish to modify this sheet,</t>
  </si>
  <si>
    <t>change all cells in the sheet.</t>
  </si>
  <si>
    <t xml:space="preserve">of the unit. To cover changes in line and load, change the appropriate parameters. The input </t>
  </si>
  <si>
    <t>voltage haversine will be plotted for reference, the range of frequencies will be plotted directly</t>
  </si>
  <si>
    <t>below that. This allows the effects of the four parameters to be seen immediately.</t>
  </si>
  <si>
    <r>
      <t xml:space="preserve">there is no password on it. </t>
    </r>
    <r>
      <rPr>
        <b/>
        <sz val="10"/>
        <rFont val="Arial"/>
        <family val="2"/>
      </rPr>
      <t>Select Tools</t>
    </r>
    <r>
      <rPr>
        <sz val="10"/>
        <rFont val="Arial"/>
        <family val="0"/>
      </rPr>
      <t xml:space="preserve"> &gt; </t>
    </r>
    <r>
      <rPr>
        <b/>
        <sz val="10"/>
        <rFont val="Arial"/>
        <family val="2"/>
      </rPr>
      <t>Protection</t>
    </r>
    <r>
      <rPr>
        <sz val="10"/>
        <rFont val="Arial"/>
        <family val="0"/>
      </rPr>
      <t xml:space="preserve"> &gt; </t>
    </r>
    <r>
      <rPr>
        <b/>
        <sz val="10"/>
        <rFont val="Arial"/>
        <family val="2"/>
      </rPr>
      <t>Unprotect Sheet</t>
    </r>
    <r>
      <rPr>
        <sz val="10"/>
        <rFont val="Arial"/>
        <family val="0"/>
      </rPr>
      <t xml:space="preserve">, and you may </t>
    </r>
  </si>
  <si>
    <t>ON Semiconductor</t>
  </si>
  <si>
    <t xml:space="preserve">controllers, such as the MC33261, MC33262, and MC22268. </t>
  </si>
  <si>
    <t xml:space="preserve">the inductor current reaches a level set by the output of the reference multiplier. This requires that </t>
  </si>
  <si>
    <t>frequency be able to vary with changes in input voltage, load current, and output voltage.</t>
  </si>
  <si>
    <t xml:space="preserve">This spread sheet calculates the operating frequency range for critical conduction mode PFC. </t>
  </si>
  <si>
    <t>Critical Conduction Mode Output Ripple Analysis</t>
  </si>
  <si>
    <t>Delta V</t>
  </si>
  <si>
    <t>Vripple</t>
  </si>
  <si>
    <r>
      <t>C</t>
    </r>
    <r>
      <rPr>
        <vertAlign val="subscript"/>
        <sz val="10"/>
        <rFont val="Arial"/>
        <family val="2"/>
      </rPr>
      <t>LOAD</t>
    </r>
    <r>
      <rPr>
        <sz val="10"/>
        <rFont val="Arial"/>
        <family val="0"/>
      </rPr>
      <t xml:space="preserve"> =</t>
    </r>
  </si>
  <si>
    <t>uF</t>
  </si>
  <si>
    <r>
      <t>f</t>
    </r>
    <r>
      <rPr>
        <vertAlign val="subscript"/>
        <sz val="10"/>
        <rFont val="Arial"/>
        <family val="2"/>
      </rPr>
      <t>LINE</t>
    </r>
    <r>
      <rPr>
        <sz val="10"/>
        <rFont val="Arial"/>
        <family val="0"/>
      </rPr>
      <t xml:space="preserve"> = </t>
    </r>
  </si>
  <si>
    <t>Hz</t>
  </si>
  <si>
    <t>Copyright, Semiconductor Component Industries, LLC, 2001</t>
  </si>
  <si>
    <t>Freq-Ind sheet</t>
  </si>
  <si>
    <t>Cap-ripple sheet</t>
  </si>
  <si>
    <t>Enter the required information. The output ripple will be plotted along with a reference waveform of</t>
  </si>
  <si>
    <t xml:space="preserve">the input voltage.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</si>
</sst>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E+00;\ĝ"/>
    <numFmt numFmtId="169" formatCode="0.0E+00;\└"/>
    <numFmt numFmtId="170" formatCode="0E+00;\└"/>
    <numFmt numFmtId="171" formatCode="0.00E+00;\└"/>
  </numFmts>
  <fonts count="15">
    <font>
      <sz val="10"/>
      <name val="Arial"/>
      <family val="0"/>
    </font>
    <font>
      <sz val="8.75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sz val="9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b/>
      <sz val="10"/>
      <color indexed="2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sz val="10.2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right"/>
    </xf>
    <xf numFmtId="0" fontId="7" fillId="2" borderId="2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2" borderId="3" xfId="0" applyFill="1" applyBorder="1" applyAlignment="1">
      <alignment/>
    </xf>
    <xf numFmtId="2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0" fillId="2" borderId="1" xfId="0" applyNumberFormat="1" applyFill="1" applyBorder="1" applyAlignment="1">
      <alignment horizontal="right"/>
    </xf>
    <xf numFmtId="0" fontId="0" fillId="2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Alignment="1">
      <alignment horizontal="right"/>
    </xf>
    <xf numFmtId="0" fontId="10" fillId="0" borderId="0" xfId="0" applyFont="1" applyAlignment="1">
      <alignment horizontal="right"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Input voltage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'Freq-Ind'!$A$6:$A$42</c:f>
              <c:numCache/>
            </c:numRef>
          </c:xVal>
          <c:yVal>
            <c:numRef>
              <c:f>'Freq-Ind'!$B$6:$B$42</c:f>
              <c:numCache/>
            </c:numRef>
          </c:yVal>
          <c:smooth val="1"/>
        </c:ser>
        <c:axId val="11127571"/>
        <c:axId val="33039276"/>
      </c:scatterChart>
      <c:valAx>
        <c:axId val="11127571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039276"/>
        <c:crosses val="autoZero"/>
        <c:crossBetween val="midCat"/>
        <c:dispUnits/>
        <c:majorUnit val="45"/>
      </c:valAx>
      <c:valAx>
        <c:axId val="33039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1275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Freq vs.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'Freq-Ind'!$A$6:$A$42</c:f>
              <c:numCache/>
            </c:numRef>
          </c:xVal>
          <c:yVal>
            <c:numRef>
              <c:f>'Freq-Ind'!$F$6:$F$42</c:f>
              <c:numCache/>
            </c:numRef>
          </c:yVal>
          <c:smooth val="1"/>
        </c:ser>
        <c:axId val="28918029"/>
        <c:axId val="58935670"/>
      </c:scatterChart>
      <c:valAx>
        <c:axId val="28918029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8935670"/>
        <c:crosses val="autoZero"/>
        <c:crossBetween val="midCat"/>
        <c:dispUnits/>
        <c:majorUnit val="45"/>
        <c:minorUnit val="5"/>
      </c:valAx>
      <c:valAx>
        <c:axId val="58935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Freq 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289180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Output Ripple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125"/>
          <c:w val="0.91825"/>
          <c:h val="0.851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'Cap-ripple'!$A$8:$A$44</c:f>
              <c:numCache/>
            </c:numRef>
          </c:xVal>
          <c:yVal>
            <c:numRef>
              <c:f>'Cap-ripple'!$E$8:$E$44</c:f>
              <c:numCache/>
            </c:numRef>
          </c:yVal>
          <c:smooth val="1"/>
        </c:ser>
        <c:axId val="60658983"/>
        <c:axId val="9059936"/>
      </c:scatterChart>
      <c:valAx>
        <c:axId val="60658983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15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59936"/>
        <c:crosses val="max"/>
        <c:crossBetween val="midCat"/>
        <c:dispUnits/>
        <c:majorUnit val="45"/>
      </c:valAx>
      <c:valAx>
        <c:axId val="9059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65898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Input Voltage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205"/>
          <c:w val="0.92825"/>
          <c:h val="0.817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'Cap-ripple'!$A$8:$A$44</c:f>
              <c:numCache/>
            </c:numRef>
          </c:xVal>
          <c:yVal>
            <c:numRef>
              <c:f>'Cap-ripple'!$B$8:$B$44</c:f>
              <c:numCache/>
            </c:numRef>
          </c:yVal>
          <c:smooth val="1"/>
        </c:ser>
        <c:axId val="14430561"/>
        <c:axId val="62766186"/>
      </c:scatterChart>
      <c:valAx>
        <c:axId val="14430561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766186"/>
        <c:crosses val="autoZero"/>
        <c:crossBetween val="midCat"/>
        <c:dispUnits/>
        <c:majorUnit val="45"/>
      </c:valAx>
      <c:valAx>
        <c:axId val="62766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4305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31</xdr:row>
      <xdr:rowOff>123825</xdr:rowOff>
    </xdr:from>
    <xdr:to>
      <xdr:col>0</xdr:col>
      <xdr:colOff>3448050</xdr:colOff>
      <xdr:row>43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7720"/>
        <a:stretch>
          <a:fillRect/>
        </a:stretch>
      </xdr:blipFill>
      <xdr:spPr>
        <a:xfrm>
          <a:off x="1685925" y="5143500"/>
          <a:ext cx="17621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4</xdr:row>
      <xdr:rowOff>57150</xdr:rowOff>
    </xdr:from>
    <xdr:to>
      <xdr:col>13</xdr:col>
      <xdr:colOff>514350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3495675" y="742950"/>
        <a:ext cx="43053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23</xdr:row>
      <xdr:rowOff>9525</xdr:rowOff>
    </xdr:from>
    <xdr:to>
      <xdr:col>13</xdr:col>
      <xdr:colOff>523875</xdr:colOff>
      <xdr:row>41</xdr:row>
      <xdr:rowOff>95250</xdr:rowOff>
    </xdr:to>
    <xdr:graphicFrame>
      <xdr:nvGraphicFramePr>
        <xdr:cNvPr id="2" name="Chart 2"/>
        <xdr:cNvGraphicFramePr/>
      </xdr:nvGraphicFramePr>
      <xdr:xfrm>
        <a:off x="3505200" y="3228975"/>
        <a:ext cx="43053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400050</xdr:colOff>
      <xdr:row>0</xdr:row>
      <xdr:rowOff>38100</xdr:rowOff>
    </xdr:from>
    <xdr:to>
      <xdr:col>9</xdr:col>
      <xdr:colOff>581025</xdr:colOff>
      <xdr:row>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b="25503"/>
        <a:stretch>
          <a:fillRect/>
        </a:stretch>
      </xdr:blipFill>
      <xdr:spPr>
        <a:xfrm>
          <a:off x="4638675" y="38100"/>
          <a:ext cx="79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1</xdr:row>
      <xdr:rowOff>47625</xdr:rowOff>
    </xdr:from>
    <xdr:to>
      <xdr:col>11</xdr:col>
      <xdr:colOff>381000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25503"/>
        <a:stretch>
          <a:fillRect/>
        </a:stretch>
      </xdr:blipFill>
      <xdr:spPr>
        <a:xfrm>
          <a:off x="5429250" y="209550"/>
          <a:ext cx="790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6</xdr:row>
      <xdr:rowOff>19050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2343150" y="1066800"/>
        <a:ext cx="57816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152400</xdr:colOff>
      <xdr:row>27</xdr:row>
      <xdr:rowOff>9525</xdr:rowOff>
    </xdr:from>
    <xdr:to>
      <xdr:col>14</xdr:col>
      <xdr:colOff>409575</xdr:colOff>
      <xdr:row>43</xdr:row>
      <xdr:rowOff>95250</xdr:rowOff>
    </xdr:to>
    <xdr:graphicFrame>
      <xdr:nvGraphicFramePr>
        <xdr:cNvPr id="3" name="Chart 3"/>
        <xdr:cNvGraphicFramePr/>
      </xdr:nvGraphicFramePr>
      <xdr:xfrm>
        <a:off x="2333625" y="3857625"/>
        <a:ext cx="5791200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0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89.28125" style="0" customWidth="1"/>
    <col min="2" max="2" width="2.28125" style="0" customWidth="1"/>
  </cols>
  <sheetData>
    <row r="1" ht="12.75">
      <c r="A1" s="10" t="s">
        <v>12</v>
      </c>
    </row>
    <row r="4" ht="12.75">
      <c r="A4" t="s">
        <v>28</v>
      </c>
    </row>
    <row r="5" ht="12.75">
      <c r="A5" t="s">
        <v>25</v>
      </c>
    </row>
    <row r="7" ht="12.75">
      <c r="A7" t="s">
        <v>15</v>
      </c>
    </row>
    <row r="8" ht="12.75">
      <c r="A8" t="s">
        <v>26</v>
      </c>
    </row>
    <row r="9" ht="12.75">
      <c r="A9" t="s">
        <v>27</v>
      </c>
    </row>
    <row r="11" ht="12.75">
      <c r="A11" s="5" t="s">
        <v>37</v>
      </c>
    </row>
    <row r="12" ht="12.75">
      <c r="A12" t="s">
        <v>16</v>
      </c>
    </row>
    <row r="13" ht="12.75">
      <c r="A13" t="s">
        <v>20</v>
      </c>
    </row>
    <row r="14" ht="12.75">
      <c r="A14" t="s">
        <v>21</v>
      </c>
    </row>
    <row r="15" ht="12.75">
      <c r="A15" t="s">
        <v>22</v>
      </c>
    </row>
    <row r="17" ht="12.75">
      <c r="A17" s="5" t="s">
        <v>38</v>
      </c>
    </row>
    <row r="18" ht="12.75">
      <c r="A18" t="s">
        <v>39</v>
      </c>
    </row>
    <row r="19" ht="12.75">
      <c r="A19" t="s">
        <v>40</v>
      </c>
    </row>
    <row r="21" ht="12.75">
      <c r="A21" t="s">
        <v>17</v>
      </c>
    </row>
    <row r="22" ht="12.75">
      <c r="A22" t="s">
        <v>18</v>
      </c>
    </row>
    <row r="23" ht="12.75">
      <c r="A23" t="s">
        <v>23</v>
      </c>
    </row>
    <row r="24" ht="12.75">
      <c r="A24" t="s">
        <v>19</v>
      </c>
    </row>
    <row r="50" ht="12.75">
      <c r="A50" s="21" t="s">
        <v>36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D31" sqref="D31"/>
    </sheetView>
  </sheetViews>
  <sheetFormatPr defaultColWidth="9.140625" defaultRowHeight="12.75"/>
  <cols>
    <col min="1" max="1" width="5.140625" style="0" customWidth="1"/>
    <col min="7" max="7" width="3.57421875" style="0" customWidth="1"/>
  </cols>
  <sheetData>
    <row r="1" ht="12.75">
      <c r="A1" s="5" t="s">
        <v>12</v>
      </c>
    </row>
    <row r="2" ht="12.75">
      <c r="K2" s="5" t="s">
        <v>24</v>
      </c>
    </row>
    <row r="3" spans="2:7" ht="12.75">
      <c r="B3" s="1" t="s">
        <v>4</v>
      </c>
      <c r="C3" s="4">
        <v>600</v>
      </c>
      <c r="D3" s="2" t="s">
        <v>5</v>
      </c>
      <c r="E3" s="3" t="s">
        <v>8</v>
      </c>
      <c r="F3" s="4">
        <v>400</v>
      </c>
      <c r="G3" s="2" t="s">
        <v>6</v>
      </c>
    </row>
    <row r="4" spans="2:7" ht="15.75">
      <c r="B4" s="1" t="s">
        <v>14</v>
      </c>
      <c r="C4" s="4">
        <v>85</v>
      </c>
      <c r="D4" s="2" t="s">
        <v>13</v>
      </c>
      <c r="E4" s="3" t="s">
        <v>0</v>
      </c>
      <c r="F4" s="4">
        <v>360</v>
      </c>
      <c r="G4" s="2" t="s">
        <v>7</v>
      </c>
    </row>
    <row r="5" spans="1:6" ht="10.5" customHeight="1">
      <c r="A5" s="6" t="s">
        <v>3</v>
      </c>
      <c r="B5" s="6" t="s">
        <v>2</v>
      </c>
      <c r="C5" s="6" t="s">
        <v>1</v>
      </c>
      <c r="D5" s="6" t="s">
        <v>11</v>
      </c>
      <c r="E5" s="6" t="s">
        <v>10</v>
      </c>
      <c r="F5" s="6" t="s">
        <v>9</v>
      </c>
    </row>
    <row r="6" spans="1:6" ht="10.5" customHeight="1">
      <c r="A6" s="6">
        <v>0</v>
      </c>
      <c r="B6" s="7">
        <f>1.414214*C$4*SIN(A6*PI()/180)</f>
        <v>0</v>
      </c>
      <c r="C6" s="8">
        <f aca="true" t="shared" si="0" ref="C6:C41">(1.414214*F$4/C$4)*SIN(A6*PI()/180)</f>
        <v>0</v>
      </c>
      <c r="D6" s="8">
        <f>D7</f>
        <v>59.792387543252595</v>
      </c>
      <c r="E6" s="6">
        <v>0</v>
      </c>
      <c r="F6" s="9">
        <f>1000/(D6+E6)</f>
        <v>16.724537037037038</v>
      </c>
    </row>
    <row r="7" spans="1:6" ht="10.5" customHeight="1">
      <c r="A7" s="6">
        <v>5</v>
      </c>
      <c r="B7" s="7">
        <f aca="true" t="shared" si="1" ref="B7:B41">1.414214*C$4*SIN(A7*PI()/180)</f>
        <v>10.476834083801615</v>
      </c>
      <c r="C7" s="8">
        <f t="shared" si="0"/>
        <v>0.5220291031375199</v>
      </c>
      <c r="D7" s="8">
        <f>C$3*2*C7/B7</f>
        <v>59.792387543252595</v>
      </c>
      <c r="E7" s="8">
        <f>C$3*2*C7/(F$3-B7)</f>
        <v>1.6082096742348682</v>
      </c>
      <c r="F7" s="9">
        <f>1000/(D7+E7)</f>
        <v>16.286486537873458</v>
      </c>
    </row>
    <row r="8" spans="1:6" ht="10.5" customHeight="1">
      <c r="A8" s="6">
        <f>A7+5</f>
        <v>10</v>
      </c>
      <c r="B8" s="7">
        <f t="shared" si="1"/>
        <v>20.873933134140117</v>
      </c>
      <c r="C8" s="8">
        <f t="shared" si="0"/>
        <v>1.0400852495903727</v>
      </c>
      <c r="D8" s="8">
        <f aca="true" t="shared" si="2" ref="D8:D42">C$3*2*C8/B8</f>
        <v>59.7923875432526</v>
      </c>
      <c r="E8" s="8">
        <f aca="true" t="shared" si="3" ref="E8:E42">C$3*2*C8/(F$3-B8)</f>
        <v>3.292050873278632</v>
      </c>
      <c r="F8" s="9">
        <f aca="true" t="shared" si="4" ref="F8:F42">1000/(D8+E8)</f>
        <v>15.851769867510633</v>
      </c>
    </row>
    <row r="9" spans="1:6" ht="10.5" customHeight="1">
      <c r="A9" s="6">
        <f aca="true" t="shared" si="5" ref="A9:A42">A8+5</f>
        <v>15</v>
      </c>
      <c r="B9" s="7">
        <f t="shared" si="1"/>
        <v>31.112168949302383</v>
      </c>
      <c r="C9" s="8">
        <f t="shared" si="0"/>
        <v>1.5502257192731983</v>
      </c>
      <c r="D9" s="8">
        <f t="shared" si="2"/>
        <v>59.79238754325259</v>
      </c>
      <c r="E9" s="8">
        <f t="shared" si="3"/>
        <v>5.0429174034536635</v>
      </c>
      <c r="F9" s="9">
        <f t="shared" si="4"/>
        <v>15.423695482299138</v>
      </c>
    </row>
    <row r="10" spans="1:6" ht="10.5" customHeight="1">
      <c r="A10" s="6">
        <f t="shared" si="5"/>
        <v>20</v>
      </c>
      <c r="B10" s="7">
        <f t="shared" si="1"/>
        <v>41.11362237271922</v>
      </c>
      <c r="C10" s="8">
        <f t="shared" si="0"/>
        <v>2.048568035180473</v>
      </c>
      <c r="D10" s="8">
        <f t="shared" si="2"/>
        <v>59.792387543252595</v>
      </c>
      <c r="E10" s="8">
        <f t="shared" si="3"/>
        <v>6.849749100172314</v>
      </c>
      <c r="F10" s="9">
        <f t="shared" si="4"/>
        <v>15.005521286788795</v>
      </c>
    </row>
    <row r="11" spans="1:6" ht="10.5" customHeight="1">
      <c r="A11" s="6">
        <f t="shared" si="5"/>
        <v>25</v>
      </c>
      <c r="B11" s="7">
        <f t="shared" si="1"/>
        <v>50.80217630479573</v>
      </c>
      <c r="C11" s="8">
        <f t="shared" si="0"/>
        <v>2.531319511380825</v>
      </c>
      <c r="D11" s="8">
        <f t="shared" si="2"/>
        <v>59.792387543252595</v>
      </c>
      <c r="E11" s="8">
        <f t="shared" si="3"/>
        <v>8.698746691813094</v>
      </c>
      <c r="F11" s="9">
        <f t="shared" si="4"/>
        <v>14.600429839107933</v>
      </c>
    </row>
    <row r="12" spans="1:6" ht="10.5" customHeight="1">
      <c r="A12" s="6">
        <f t="shared" si="5"/>
        <v>30</v>
      </c>
      <c r="B12" s="7">
        <f t="shared" si="1"/>
        <v>60.104094999999994</v>
      </c>
      <c r="C12" s="8">
        <f t="shared" si="0"/>
        <v>2.9948061176470584</v>
      </c>
      <c r="D12" s="8">
        <f t="shared" si="2"/>
        <v>59.79238754325259</v>
      </c>
      <c r="E12" s="8">
        <f t="shared" si="3"/>
        <v>10.573141036154789</v>
      </c>
      <c r="F12" s="9">
        <f t="shared" si="4"/>
        <v>14.211504129774307</v>
      </c>
    </row>
    <row r="13" spans="1:6" ht="10.5" customHeight="1">
      <c r="A13" s="6">
        <f t="shared" si="5"/>
        <v>35</v>
      </c>
      <c r="B13" s="7">
        <f t="shared" si="1"/>
        <v>68.94858524040946</v>
      </c>
      <c r="C13" s="8">
        <f t="shared" si="0"/>
        <v>3.4355004410446233</v>
      </c>
      <c r="D13" s="8">
        <f t="shared" si="2"/>
        <v>59.792387543252595</v>
      </c>
      <c r="E13" s="8">
        <f t="shared" si="3"/>
        <v>12.453052140699594</v>
      </c>
      <c r="F13" s="9">
        <f t="shared" si="4"/>
        <v>13.841704118275706</v>
      </c>
    </row>
    <row r="14" spans="1:6" ht="10.5" customHeight="1">
      <c r="A14" s="6">
        <f t="shared" si="5"/>
        <v>40</v>
      </c>
      <c r="B14" s="7">
        <f t="shared" si="1"/>
        <v>77.26833511484536</v>
      </c>
      <c r="C14" s="8">
        <f t="shared" si="0"/>
        <v>3.850048531673955</v>
      </c>
      <c r="D14" s="8">
        <f t="shared" si="2"/>
        <v>59.79238754325259</v>
      </c>
      <c r="E14" s="8">
        <f t="shared" si="3"/>
        <v>14.315478586995212</v>
      </c>
      <c r="F14" s="9">
        <f t="shared" si="4"/>
        <v>13.493844205990987</v>
      </c>
    </row>
    <row r="15" spans="1:6" ht="10.5" customHeight="1">
      <c r="A15" s="6">
        <f t="shared" si="5"/>
        <v>45</v>
      </c>
      <c r="B15" s="7">
        <f t="shared" si="1"/>
        <v>85.00002630316092</v>
      </c>
      <c r="C15" s="8">
        <f t="shared" si="0"/>
        <v>4.2352954282543855</v>
      </c>
      <c r="D15" s="8">
        <f t="shared" si="2"/>
        <v>59.79238754325261</v>
      </c>
      <c r="E15" s="8">
        <f t="shared" si="3"/>
        <v>16.134460121563695</v>
      </c>
      <c r="F15" s="9">
        <f t="shared" si="4"/>
        <v>13.17057181689619</v>
      </c>
    </row>
    <row r="16" spans="1:6" ht="10.5" customHeight="1">
      <c r="A16" s="6">
        <f t="shared" si="5"/>
        <v>50</v>
      </c>
      <c r="B16" s="7">
        <f t="shared" si="1"/>
        <v>92.0848159668903</v>
      </c>
      <c r="C16" s="8">
        <f t="shared" si="0"/>
        <v>4.588309169284499</v>
      </c>
      <c r="D16" s="8">
        <f t="shared" si="2"/>
        <v>59.79238754325259</v>
      </c>
      <c r="E16" s="8">
        <f t="shared" si="3"/>
        <v>17.88145336330458</v>
      </c>
      <c r="F16" s="9">
        <f t="shared" si="4"/>
        <v>12.87434724906955</v>
      </c>
    </row>
    <row r="17" spans="1:6" ht="10.5" customHeight="1">
      <c r="A17" s="6">
        <f t="shared" si="5"/>
        <v>55</v>
      </c>
      <c r="B17" s="7">
        <f t="shared" si="1"/>
        <v>98.46878457877955</v>
      </c>
      <c r="C17" s="8">
        <f t="shared" si="0"/>
        <v>4.906403107039535</v>
      </c>
      <c r="D17" s="8">
        <f t="shared" si="2"/>
        <v>59.792387543252595</v>
      </c>
      <c r="E17" s="8">
        <f t="shared" si="3"/>
        <v>19.52595097069042</v>
      </c>
      <c r="F17" s="9">
        <f t="shared" si="4"/>
        <v>12.607424950337487</v>
      </c>
    </row>
    <row r="18" spans="1:6" ht="10.5" customHeight="1">
      <c r="A18" s="6">
        <f t="shared" si="5"/>
        <v>60</v>
      </c>
      <c r="B18" s="7">
        <f t="shared" si="1"/>
        <v>104.10334628294652</v>
      </c>
      <c r="C18" s="8">
        <f t="shared" si="0"/>
        <v>5.187156354582802</v>
      </c>
      <c r="D18" s="8">
        <f t="shared" si="2"/>
        <v>59.792387543252595</v>
      </c>
      <c r="E18" s="8">
        <f t="shared" si="3"/>
        <v>21.03635694187852</v>
      </c>
      <c r="F18" s="9">
        <f t="shared" si="4"/>
        <v>12.37183636056546</v>
      </c>
    </row>
    <row r="19" spans="1:6" ht="10.5" customHeight="1">
      <c r="A19" s="6">
        <f t="shared" si="5"/>
        <v>65</v>
      </c>
      <c r="B19" s="7">
        <f t="shared" si="1"/>
        <v>108.94561866258115</v>
      </c>
      <c r="C19" s="8">
        <f t="shared" si="0"/>
        <v>5.428432210177054</v>
      </c>
      <c r="D19" s="8">
        <f t="shared" si="2"/>
        <v>59.7923875432526</v>
      </c>
      <c r="E19" s="8">
        <f t="shared" si="3"/>
        <v>22.38110494086897</v>
      </c>
      <c r="F19" s="9">
        <f t="shared" si="4"/>
        <v>12.169374451173907</v>
      </c>
    </row>
    <row r="20" spans="1:6" ht="10.5" customHeight="1">
      <c r="A20" s="6">
        <f t="shared" si="5"/>
        <v>70</v>
      </c>
      <c r="B20" s="7">
        <f t="shared" si="1"/>
        <v>112.95874910103042</v>
      </c>
      <c r="C20" s="8">
        <f t="shared" si="0"/>
        <v>5.628394418874872</v>
      </c>
      <c r="D20" s="8">
        <f t="shared" si="2"/>
        <v>59.792387543252595</v>
      </c>
      <c r="E20" s="8">
        <f t="shared" si="3"/>
        <v>23.529974460106747</v>
      </c>
      <c r="F20" s="9">
        <f t="shared" si="4"/>
        <v>12.001580079543142</v>
      </c>
    </row>
    <row r="21" spans="1:6" ht="10.5" customHeight="1">
      <c r="A21" s="6">
        <f t="shared" si="5"/>
        <v>75</v>
      </c>
      <c r="B21" s="7">
        <f t="shared" si="1"/>
        <v>116.11219525246332</v>
      </c>
      <c r="C21" s="8">
        <f t="shared" si="0"/>
        <v>5.785521147527584</v>
      </c>
      <c r="D21" s="8">
        <f t="shared" si="2"/>
        <v>59.79238754325259</v>
      </c>
      <c r="E21" s="8">
        <f t="shared" si="3"/>
        <v>24.455525249516175</v>
      </c>
      <c r="F21" s="9">
        <f t="shared" si="4"/>
        <v>11.869730262158292</v>
      </c>
    </row>
    <row r="22" spans="1:6" ht="10.5" customHeight="1">
      <c r="A22" s="6">
        <f t="shared" si="5"/>
        <v>80</v>
      </c>
      <c r="B22" s="7">
        <f t="shared" si="1"/>
        <v>118.38195748756458</v>
      </c>
      <c r="C22" s="8">
        <f t="shared" si="0"/>
        <v>5.898616566854429</v>
      </c>
      <c r="D22" s="8">
        <f t="shared" si="2"/>
        <v>59.792387543252595</v>
      </c>
      <c r="E22" s="8">
        <f t="shared" si="3"/>
        <v>25.13453973714328</v>
      </c>
      <c r="F22" s="9">
        <f t="shared" si="4"/>
        <v>11.774828455742743</v>
      </c>
    </row>
    <row r="23" spans="1:6" ht="10.5" customHeight="1">
      <c r="A23" s="6">
        <f t="shared" si="5"/>
        <v>85</v>
      </c>
      <c r="B23" s="7">
        <f t="shared" si="1"/>
        <v>119.7507615452052</v>
      </c>
      <c r="C23" s="8">
        <f t="shared" si="0"/>
        <v>5.966819952425449</v>
      </c>
      <c r="D23" s="8">
        <f t="shared" si="2"/>
        <v>59.792387543252595</v>
      </c>
      <c r="E23" s="8">
        <f t="shared" si="3"/>
        <v>25.54934308613831</v>
      </c>
      <c r="F23" s="9">
        <f t="shared" si="4"/>
        <v>11.7175969203466</v>
      </c>
    </row>
    <row r="24" spans="1:6" ht="10.5" customHeight="1">
      <c r="A24" s="6">
        <f t="shared" si="5"/>
        <v>90</v>
      </c>
      <c r="B24" s="7">
        <f t="shared" si="1"/>
        <v>120.20819</v>
      </c>
      <c r="C24" s="8">
        <f t="shared" si="0"/>
        <v>5.989612235294118</v>
      </c>
      <c r="D24" s="8">
        <f t="shared" si="2"/>
        <v>59.7923875432526</v>
      </c>
      <c r="E24" s="8">
        <f t="shared" si="3"/>
        <v>25.688867312995836</v>
      </c>
      <c r="F24" s="9">
        <f t="shared" si="4"/>
        <v>11.698471222511573</v>
      </c>
    </row>
    <row r="25" spans="1:6" ht="10.5" customHeight="1">
      <c r="A25" s="6">
        <f t="shared" si="5"/>
        <v>95</v>
      </c>
      <c r="B25" s="7">
        <f t="shared" si="1"/>
        <v>119.7507615452052</v>
      </c>
      <c r="C25" s="8">
        <f t="shared" si="0"/>
        <v>5.966819952425449</v>
      </c>
      <c r="D25" s="8">
        <f t="shared" si="2"/>
        <v>59.792387543252595</v>
      </c>
      <c r="E25" s="8">
        <f t="shared" si="3"/>
        <v>25.54934308613831</v>
      </c>
      <c r="F25" s="9">
        <f t="shared" si="4"/>
        <v>11.7175969203466</v>
      </c>
    </row>
    <row r="26" spans="1:6" ht="10.5" customHeight="1">
      <c r="A26" s="6">
        <f t="shared" si="5"/>
        <v>100</v>
      </c>
      <c r="B26" s="7">
        <f t="shared" si="1"/>
        <v>118.38195748756458</v>
      </c>
      <c r="C26" s="8">
        <f t="shared" si="0"/>
        <v>5.898616566854429</v>
      </c>
      <c r="D26" s="8">
        <f t="shared" si="2"/>
        <v>59.792387543252595</v>
      </c>
      <c r="E26" s="8">
        <f t="shared" si="3"/>
        <v>25.13453973714328</v>
      </c>
      <c r="F26" s="9">
        <f t="shared" si="4"/>
        <v>11.774828455742743</v>
      </c>
    </row>
    <row r="27" spans="1:6" ht="10.5" customHeight="1">
      <c r="A27" s="6">
        <f t="shared" si="5"/>
        <v>105</v>
      </c>
      <c r="B27" s="7">
        <f t="shared" si="1"/>
        <v>116.11219525246332</v>
      </c>
      <c r="C27" s="8">
        <f t="shared" si="0"/>
        <v>5.785521147527584</v>
      </c>
      <c r="D27" s="8">
        <f t="shared" si="2"/>
        <v>59.79238754325259</v>
      </c>
      <c r="E27" s="8">
        <f t="shared" si="3"/>
        <v>24.455525249516175</v>
      </c>
      <c r="F27" s="9">
        <f t="shared" si="4"/>
        <v>11.869730262158292</v>
      </c>
    </row>
    <row r="28" spans="1:6" ht="10.5" customHeight="1">
      <c r="A28" s="6">
        <f t="shared" si="5"/>
        <v>110</v>
      </c>
      <c r="B28" s="7">
        <f t="shared" si="1"/>
        <v>112.95874910103043</v>
      </c>
      <c r="C28" s="8">
        <f t="shared" si="0"/>
        <v>5.628394418874873</v>
      </c>
      <c r="D28" s="8">
        <f t="shared" si="2"/>
        <v>59.792387543252595</v>
      </c>
      <c r="E28" s="8">
        <f t="shared" si="3"/>
        <v>23.52997446010675</v>
      </c>
      <c r="F28" s="9">
        <f t="shared" si="4"/>
        <v>12.001580079543142</v>
      </c>
    </row>
    <row r="29" spans="1:6" ht="10.5" customHeight="1">
      <c r="A29" s="6">
        <f t="shared" si="5"/>
        <v>115</v>
      </c>
      <c r="B29" s="7">
        <f t="shared" si="1"/>
        <v>108.94561866258117</v>
      </c>
      <c r="C29" s="8">
        <f t="shared" si="0"/>
        <v>5.428432210177054</v>
      </c>
      <c r="D29" s="8">
        <f t="shared" si="2"/>
        <v>59.792387543252595</v>
      </c>
      <c r="E29" s="8">
        <f t="shared" si="3"/>
        <v>22.38110494086897</v>
      </c>
      <c r="F29" s="9">
        <f t="shared" si="4"/>
        <v>12.169374451173907</v>
      </c>
    </row>
    <row r="30" spans="1:6" ht="10.5" customHeight="1">
      <c r="A30" s="6">
        <f t="shared" si="5"/>
        <v>120</v>
      </c>
      <c r="B30" s="7">
        <f t="shared" si="1"/>
        <v>104.10334628294653</v>
      </c>
      <c r="C30" s="8">
        <f t="shared" si="0"/>
        <v>5.187156354582803</v>
      </c>
      <c r="D30" s="8">
        <f t="shared" si="2"/>
        <v>59.792387543252595</v>
      </c>
      <c r="E30" s="8">
        <f t="shared" si="3"/>
        <v>21.036356941878523</v>
      </c>
      <c r="F30" s="9">
        <f t="shared" si="4"/>
        <v>12.371836360565458</v>
      </c>
    </row>
    <row r="31" spans="1:6" ht="10.5" customHeight="1">
      <c r="A31" s="6">
        <f t="shared" si="5"/>
        <v>125</v>
      </c>
      <c r="B31" s="7">
        <f t="shared" si="1"/>
        <v>98.46878457877956</v>
      </c>
      <c r="C31" s="8">
        <f t="shared" si="0"/>
        <v>4.9064031070395355</v>
      </c>
      <c r="D31" s="8">
        <f t="shared" si="2"/>
        <v>59.792387543252595</v>
      </c>
      <c r="E31" s="8">
        <f t="shared" si="3"/>
        <v>19.52595097069042</v>
      </c>
      <c r="F31" s="9">
        <f t="shared" si="4"/>
        <v>12.607424950337487</v>
      </c>
    </row>
    <row r="32" spans="1:6" ht="10.5" customHeight="1">
      <c r="A32" s="6">
        <f t="shared" si="5"/>
        <v>130</v>
      </c>
      <c r="B32" s="7">
        <f t="shared" si="1"/>
        <v>92.0848159668903</v>
      </c>
      <c r="C32" s="8">
        <f t="shared" si="0"/>
        <v>4.588309169284499</v>
      </c>
      <c r="D32" s="8">
        <f t="shared" si="2"/>
        <v>59.79238754325259</v>
      </c>
      <c r="E32" s="8">
        <f t="shared" si="3"/>
        <v>17.88145336330458</v>
      </c>
      <c r="F32" s="9">
        <f t="shared" si="4"/>
        <v>12.87434724906955</v>
      </c>
    </row>
    <row r="33" spans="1:6" ht="10.5" customHeight="1">
      <c r="A33" s="6">
        <f t="shared" si="5"/>
        <v>135</v>
      </c>
      <c r="B33" s="7">
        <f t="shared" si="1"/>
        <v>85.00002630316094</v>
      </c>
      <c r="C33" s="8">
        <f t="shared" si="0"/>
        <v>4.2352954282543855</v>
      </c>
      <c r="D33" s="8">
        <f t="shared" si="2"/>
        <v>59.792387543252595</v>
      </c>
      <c r="E33" s="8">
        <f t="shared" si="3"/>
        <v>16.1344601215637</v>
      </c>
      <c r="F33" s="9">
        <f t="shared" si="4"/>
        <v>13.170571816896192</v>
      </c>
    </row>
    <row r="34" spans="1:6" ht="10.5" customHeight="1">
      <c r="A34" s="6">
        <f t="shared" si="5"/>
        <v>140</v>
      </c>
      <c r="B34" s="7">
        <f t="shared" si="1"/>
        <v>77.26833511484539</v>
      </c>
      <c r="C34" s="8">
        <f t="shared" si="0"/>
        <v>3.8500485316739566</v>
      </c>
      <c r="D34" s="8">
        <f t="shared" si="2"/>
        <v>59.792387543252595</v>
      </c>
      <c r="E34" s="8">
        <f t="shared" si="3"/>
        <v>14.315478586995221</v>
      </c>
      <c r="F34" s="9">
        <f t="shared" si="4"/>
        <v>13.493844205990985</v>
      </c>
    </row>
    <row r="35" spans="1:6" ht="10.5" customHeight="1">
      <c r="A35" s="6">
        <f t="shared" si="5"/>
        <v>145</v>
      </c>
      <c r="B35" s="7">
        <f t="shared" si="1"/>
        <v>68.94858524040949</v>
      </c>
      <c r="C35" s="8">
        <f t="shared" si="0"/>
        <v>3.435500441044625</v>
      </c>
      <c r="D35" s="8">
        <f t="shared" si="2"/>
        <v>59.7923875432526</v>
      </c>
      <c r="E35" s="8">
        <f t="shared" si="3"/>
        <v>12.4530521406996</v>
      </c>
      <c r="F35" s="9">
        <f t="shared" si="4"/>
        <v>13.841704118275702</v>
      </c>
    </row>
    <row r="36" spans="1:6" ht="10.5" customHeight="1">
      <c r="A36" s="6">
        <f t="shared" si="5"/>
        <v>150</v>
      </c>
      <c r="B36" s="7">
        <f t="shared" si="1"/>
        <v>60.104094999999994</v>
      </c>
      <c r="C36" s="8">
        <f t="shared" si="0"/>
        <v>2.9948061176470584</v>
      </c>
      <c r="D36" s="8">
        <f t="shared" si="2"/>
        <v>59.79238754325259</v>
      </c>
      <c r="E36" s="8">
        <f t="shared" si="3"/>
        <v>10.573141036154789</v>
      </c>
      <c r="F36" s="9">
        <f t="shared" si="4"/>
        <v>14.211504129774307</v>
      </c>
    </row>
    <row r="37" spans="1:6" ht="10.5" customHeight="1">
      <c r="A37" s="6">
        <f t="shared" si="5"/>
        <v>155</v>
      </c>
      <c r="B37" s="7">
        <f t="shared" si="1"/>
        <v>50.802176304795736</v>
      </c>
      <c r="C37" s="8">
        <f t="shared" si="0"/>
        <v>2.5313195113808256</v>
      </c>
      <c r="D37" s="8">
        <f t="shared" si="2"/>
        <v>59.792387543252595</v>
      </c>
      <c r="E37" s="8">
        <f t="shared" si="3"/>
        <v>8.698746691813096</v>
      </c>
      <c r="F37" s="9">
        <f t="shared" si="4"/>
        <v>14.600429839107933</v>
      </c>
    </row>
    <row r="38" spans="1:6" ht="10.5" customHeight="1">
      <c r="A38" s="6">
        <f t="shared" si="5"/>
        <v>160</v>
      </c>
      <c r="B38" s="7">
        <f t="shared" si="1"/>
        <v>41.113622372719234</v>
      </c>
      <c r="C38" s="8">
        <f t="shared" si="0"/>
        <v>2.048568035180474</v>
      </c>
      <c r="D38" s="8">
        <f t="shared" si="2"/>
        <v>59.792387543252595</v>
      </c>
      <c r="E38" s="8">
        <f t="shared" si="3"/>
        <v>6.849749100172318</v>
      </c>
      <c r="F38" s="9">
        <f t="shared" si="4"/>
        <v>15.005521286788792</v>
      </c>
    </row>
    <row r="39" spans="1:6" ht="10.5" customHeight="1">
      <c r="A39" s="6">
        <f t="shared" si="5"/>
        <v>165</v>
      </c>
      <c r="B39" s="7">
        <f t="shared" si="1"/>
        <v>31.112168949302415</v>
      </c>
      <c r="C39" s="8">
        <f t="shared" si="0"/>
        <v>1.5502257192732</v>
      </c>
      <c r="D39" s="8">
        <f t="shared" si="2"/>
        <v>59.7923875432526</v>
      </c>
      <c r="E39" s="8">
        <f t="shared" si="3"/>
        <v>5.042917403453671</v>
      </c>
      <c r="F39" s="9">
        <f t="shared" si="4"/>
        <v>15.42369548229913</v>
      </c>
    </row>
    <row r="40" spans="1:6" ht="10.5" customHeight="1">
      <c r="A40" s="6">
        <f t="shared" si="5"/>
        <v>170</v>
      </c>
      <c r="B40" s="7">
        <f t="shared" si="1"/>
        <v>20.873933134140113</v>
      </c>
      <c r="C40" s="8">
        <f t="shared" si="0"/>
        <v>1.0400852495903723</v>
      </c>
      <c r="D40" s="8">
        <f t="shared" si="2"/>
        <v>59.79238754325259</v>
      </c>
      <c r="E40" s="8">
        <f t="shared" si="3"/>
        <v>3.292050873278631</v>
      </c>
      <c r="F40" s="9">
        <f t="shared" si="4"/>
        <v>15.851769867510637</v>
      </c>
    </row>
    <row r="41" spans="1:6" ht="10.5" customHeight="1">
      <c r="A41" s="6">
        <f t="shared" si="5"/>
        <v>175</v>
      </c>
      <c r="B41" s="7">
        <f t="shared" si="1"/>
        <v>10.476834083801672</v>
      </c>
      <c r="C41" s="8">
        <f t="shared" si="0"/>
        <v>0.5220291031375227</v>
      </c>
      <c r="D41" s="8">
        <f t="shared" si="2"/>
        <v>59.792387543252595</v>
      </c>
      <c r="E41" s="8">
        <f t="shared" si="3"/>
        <v>1.6082096742348773</v>
      </c>
      <c r="F41" s="9">
        <f t="shared" si="4"/>
        <v>16.286486537873454</v>
      </c>
    </row>
    <row r="42" spans="1:6" ht="10.5" customHeight="1">
      <c r="A42" s="6">
        <f t="shared" si="5"/>
        <v>180</v>
      </c>
      <c r="B42" s="7">
        <f>1.414*C$4*SIN(A42*PI()/180)</f>
        <v>1.4725059279546705E-14</v>
      </c>
      <c r="C42" s="8">
        <f>(1.414*F$4/C$4)*SIN(A42*PI()/180)</f>
        <v>7.337053758666869E-16</v>
      </c>
      <c r="D42" s="8">
        <f t="shared" si="2"/>
        <v>59.79238754325258</v>
      </c>
      <c r="E42" s="8">
        <f t="shared" si="3"/>
        <v>2.2011161276000608E-15</v>
      </c>
      <c r="F42" s="9">
        <f t="shared" si="4"/>
        <v>16.72453703703704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H4" sqref="H4"/>
    </sheetView>
  </sheetViews>
  <sheetFormatPr defaultColWidth="9.140625" defaultRowHeight="12.75"/>
  <cols>
    <col min="1" max="1" width="5.28125" style="0" customWidth="1"/>
    <col min="2" max="2" width="7.28125" style="0" customWidth="1"/>
    <col min="3" max="3" width="5.28125" style="0" customWidth="1"/>
    <col min="4" max="4" width="7.140625" style="0" customWidth="1"/>
    <col min="5" max="5" width="7.7109375" style="0" customWidth="1"/>
    <col min="14" max="14" width="9.8515625" style="0" customWidth="1"/>
    <col min="15" max="15" width="7.421875" style="0" customWidth="1"/>
  </cols>
  <sheetData>
    <row r="1" ht="12.75">
      <c r="A1" s="5" t="s">
        <v>29</v>
      </c>
    </row>
    <row r="2" ht="12.75">
      <c r="I2" s="5" t="s">
        <v>24</v>
      </c>
    </row>
    <row r="3" spans="5:7" ht="12.75">
      <c r="E3" s="15" t="s">
        <v>8</v>
      </c>
      <c r="F3" s="4">
        <v>456</v>
      </c>
      <c r="G3" s="2" t="s">
        <v>6</v>
      </c>
    </row>
    <row r="4" spans="2:7" ht="15.75">
      <c r="B4" s="1" t="s">
        <v>14</v>
      </c>
      <c r="C4" s="4">
        <v>85</v>
      </c>
      <c r="D4" s="2" t="s">
        <v>13</v>
      </c>
      <c r="E4" s="15" t="s">
        <v>0</v>
      </c>
      <c r="F4" s="4">
        <v>300</v>
      </c>
      <c r="G4" s="2" t="s">
        <v>7</v>
      </c>
    </row>
    <row r="5" spans="2:8" ht="15.75">
      <c r="B5" s="16" t="s">
        <v>34</v>
      </c>
      <c r="C5" s="4">
        <v>60</v>
      </c>
      <c r="D5" s="12" t="s">
        <v>35</v>
      </c>
      <c r="E5" s="2" t="s">
        <v>32</v>
      </c>
      <c r="F5" s="4">
        <v>235</v>
      </c>
      <c r="G5" s="22" t="s">
        <v>33</v>
      </c>
      <c r="H5" s="23"/>
    </row>
    <row r="6" spans="2:7" ht="12.75">
      <c r="B6" s="17"/>
      <c r="C6" s="18"/>
      <c r="D6" s="19"/>
      <c r="E6" s="20"/>
      <c r="F6" s="18"/>
      <c r="G6" s="17"/>
    </row>
    <row r="7" spans="1:5" ht="10.5" customHeight="1">
      <c r="A7" s="6" t="s">
        <v>3</v>
      </c>
      <c r="B7" s="6" t="s">
        <v>2</v>
      </c>
      <c r="C7" s="6" t="s">
        <v>1</v>
      </c>
      <c r="D7" s="11" t="s">
        <v>30</v>
      </c>
      <c r="E7" s="11" t="s">
        <v>31</v>
      </c>
    </row>
    <row r="8" spans="1:5" ht="10.5" customHeight="1">
      <c r="A8" s="6">
        <v>0</v>
      </c>
      <c r="B8" s="7">
        <f>1.414214*C$4*SIN(A8*PI()/180)</f>
        <v>0</v>
      </c>
      <c r="C8" s="8">
        <f aca="true" t="shared" si="0" ref="C8:C43">(1.414214*F$4/C$4)*SIN(A8*PI()/180)</f>
        <v>0</v>
      </c>
      <c r="D8" s="13">
        <f>42370*$F$4*(SIN((A8+2.5)*PI()/180)-0.643)/(F$5*C$4*C$5)</f>
        <v>-6.356885245890042</v>
      </c>
      <c r="E8" s="14">
        <f>D8</f>
        <v>-6.356885245890042</v>
      </c>
    </row>
    <row r="9" spans="1:5" ht="10.5" customHeight="1">
      <c r="A9" s="6">
        <v>5</v>
      </c>
      <c r="B9" s="7">
        <f aca="true" t="shared" si="1" ref="B9:B43">1.414214*C$4*SIN(A9*PI()/180)</f>
        <v>10.476834083801615</v>
      </c>
      <c r="C9" s="8">
        <f t="shared" si="0"/>
        <v>0.4350242526145999</v>
      </c>
      <c r="D9" s="13">
        <f>42370*$F$4*(SIN((A9+2.5)*PI()/180)-0.643)/(F$5*C$4*C$5)</f>
        <v>-5.4351727748777</v>
      </c>
      <c r="E9" s="14">
        <f>E8+D9</f>
        <v>-11.792058020767742</v>
      </c>
    </row>
    <row r="10" spans="1:5" ht="10.5" customHeight="1">
      <c r="A10" s="6">
        <f>A9+5</f>
        <v>10</v>
      </c>
      <c r="B10" s="7">
        <f t="shared" si="1"/>
        <v>20.873933134140117</v>
      </c>
      <c r="C10" s="8">
        <f t="shared" si="0"/>
        <v>0.8667377079919772</v>
      </c>
      <c r="D10" s="13">
        <f>42370*$F$4*(SIN((A10+2.5)*PI()/180)-0.643)/(F$5*C$4*C$5)</f>
        <v>-4.523995884215916</v>
      </c>
      <c r="E10" s="14">
        <f aca="true" t="shared" si="2" ref="E10:E44">E9+D10</f>
        <v>-16.316053904983658</v>
      </c>
    </row>
    <row r="11" spans="1:5" ht="10.5" customHeight="1">
      <c r="A11" s="6">
        <f aca="true" t="shared" si="3" ref="A11:A44">A10+5</f>
        <v>15</v>
      </c>
      <c r="B11" s="7">
        <f t="shared" si="1"/>
        <v>31.112168949302383</v>
      </c>
      <c r="C11" s="8">
        <f t="shared" si="0"/>
        <v>1.2918547660609987</v>
      </c>
      <c r="D11" s="13">
        <f>42370*$F$4*(SIN((A11+2.5)*PI()/180)-0.643)/(F$5*C$4*C$5)</f>
        <v>-3.63028918022627</v>
      </c>
      <c r="E11" s="14">
        <f t="shared" si="2"/>
        <v>-19.94634308520993</v>
      </c>
    </row>
    <row r="12" spans="1:5" ht="10.5" customHeight="1">
      <c r="A12" s="6">
        <f t="shared" si="3"/>
        <v>20</v>
      </c>
      <c r="B12" s="7">
        <f t="shared" si="1"/>
        <v>41.11362237271922</v>
      </c>
      <c r="C12" s="8">
        <f t="shared" si="0"/>
        <v>1.7071400293170609</v>
      </c>
      <c r="D12" s="13">
        <f>42370*$F$4*(SIN((A12+2.5)*PI()/180)-0.643)/(F$5*C$4*C$5)</f>
        <v>-2.7608543105609877</v>
      </c>
      <c r="E12" s="14">
        <f t="shared" si="2"/>
        <v>-22.707197395770915</v>
      </c>
    </row>
    <row r="13" spans="1:5" ht="10.5" customHeight="1">
      <c r="A13" s="6">
        <f t="shared" si="3"/>
        <v>25</v>
      </c>
      <c r="B13" s="7">
        <f t="shared" si="1"/>
        <v>50.80217630479573</v>
      </c>
      <c r="C13" s="8">
        <f t="shared" si="0"/>
        <v>2.1094329261506877</v>
      </c>
      <c r="D13" s="13">
        <f>42370*$F$4*(SIN((A13+2.5)*PI()/180)-0.643)/(F$5*C$4*C$5)</f>
        <v>-1.9223081995573503</v>
      </c>
      <c r="E13" s="14">
        <f t="shared" si="2"/>
        <v>-24.629505595328265</v>
      </c>
    </row>
    <row r="14" spans="1:5" ht="10.5" customHeight="1">
      <c r="A14" s="6">
        <f t="shared" si="3"/>
        <v>30</v>
      </c>
      <c r="B14" s="7">
        <f t="shared" si="1"/>
        <v>60.104094999999994</v>
      </c>
      <c r="C14" s="8">
        <f t="shared" si="0"/>
        <v>2.495671764705882</v>
      </c>
      <c r="D14" s="13">
        <f>42370*$F$4*(SIN((A14+2.5)*PI()/180)-0.643)/(F$5*C$4*C$5)</f>
        <v>-1.1210326894480782</v>
      </c>
      <c r="E14" s="14">
        <f t="shared" si="2"/>
        <v>-25.750538284776344</v>
      </c>
    </row>
    <row r="15" spans="1:5" ht="10.5" customHeight="1">
      <c r="A15" s="6">
        <f t="shared" si="3"/>
        <v>35</v>
      </c>
      <c r="B15" s="7">
        <f t="shared" si="1"/>
        <v>68.94858524040946</v>
      </c>
      <c r="C15" s="8">
        <f t="shared" si="0"/>
        <v>2.8629170342038526</v>
      </c>
      <c r="D15" s="13">
        <f>42370*$F$4*(SIN((A15+2.5)*PI()/180)-0.643)/(F$5*C$4*C$5)</f>
        <v>-0.36312597068848723</v>
      </c>
      <c r="E15" s="14">
        <f t="shared" si="2"/>
        <v>-26.11366425546483</v>
      </c>
    </row>
    <row r="16" spans="1:5" ht="10.5" customHeight="1">
      <c r="A16" s="6">
        <f t="shared" si="3"/>
        <v>40</v>
      </c>
      <c r="B16" s="7">
        <f t="shared" si="1"/>
        <v>77.26833511484536</v>
      </c>
      <c r="C16" s="8">
        <f t="shared" si="0"/>
        <v>3.2083737763949625</v>
      </c>
      <c r="D16" s="13">
        <f>42370*$F$4*(SIN((A16+2.5)*PI()/180)-0.643)/(F$5*C$4*C$5)</f>
        <v>0.3456438289550748</v>
      </c>
      <c r="E16" s="14">
        <f t="shared" si="2"/>
        <v>-25.768020426509754</v>
      </c>
    </row>
    <row r="17" spans="1:5" ht="10.5" customHeight="1">
      <c r="A17" s="6">
        <f t="shared" si="3"/>
        <v>45</v>
      </c>
      <c r="B17" s="7">
        <f t="shared" si="1"/>
        <v>85.00002630316092</v>
      </c>
      <c r="C17" s="8">
        <f t="shared" si="0"/>
        <v>3.5294128568786545</v>
      </c>
      <c r="D17" s="13">
        <f>42370*$F$4*(SIN((A17+2.5)*PI()/180)-0.643)/(F$5*C$4*C$5)</f>
        <v>0.9998825433404147</v>
      </c>
      <c r="E17" s="14">
        <f t="shared" si="2"/>
        <v>-24.768137883169338</v>
      </c>
    </row>
    <row r="18" spans="1:5" ht="10.5" customHeight="1">
      <c r="A18" s="6">
        <f t="shared" si="3"/>
        <v>50</v>
      </c>
      <c r="B18" s="7">
        <f t="shared" si="1"/>
        <v>92.0848159668903</v>
      </c>
      <c r="C18" s="8">
        <f t="shared" si="0"/>
        <v>3.8235909744037495</v>
      </c>
      <c r="D18" s="13">
        <f>42370*$F$4*(SIN((A18+2.5)*PI()/180)-0.643)/(F$5*C$4*C$5)</f>
        <v>1.5946110208109219</v>
      </c>
      <c r="E18" s="14">
        <f t="shared" si="2"/>
        <v>-23.173526862358415</v>
      </c>
    </row>
    <row r="19" spans="1:5" ht="10.5" customHeight="1">
      <c r="A19" s="6">
        <f t="shared" si="3"/>
        <v>55</v>
      </c>
      <c r="B19" s="7">
        <f t="shared" si="1"/>
        <v>98.46878457877955</v>
      </c>
      <c r="C19" s="8">
        <f t="shared" si="0"/>
        <v>4.088669255866279</v>
      </c>
      <c r="D19" s="13">
        <f>42370*$F$4*(SIN((A19+2.5)*PI()/180)-0.643)/(F$5*C$4*C$5)</f>
        <v>2.1253030185461745</v>
      </c>
      <c r="E19" s="14">
        <f t="shared" si="2"/>
        <v>-21.04822384381224</v>
      </c>
    </row>
    <row r="20" spans="1:5" ht="10.5" customHeight="1">
      <c r="A20" s="6">
        <f t="shared" si="3"/>
        <v>60</v>
      </c>
      <c r="B20" s="7">
        <f t="shared" si="1"/>
        <v>104.10334628294652</v>
      </c>
      <c r="C20" s="8">
        <f t="shared" si="0"/>
        <v>4.322630295485668</v>
      </c>
      <c r="D20" s="13">
        <f>42370*$F$4*(SIN((A20+2.5)*PI()/180)-0.643)/(F$5*C$4*C$5)</f>
        <v>2.5879196500028154</v>
      </c>
      <c r="E20" s="14">
        <f t="shared" si="2"/>
        <v>-18.460304193809428</v>
      </c>
    </row>
    <row r="21" spans="1:5" ht="10.5" customHeight="1">
      <c r="A21" s="6">
        <f t="shared" si="3"/>
        <v>65</v>
      </c>
      <c r="B21" s="7">
        <f t="shared" si="1"/>
        <v>108.94561866258115</v>
      </c>
      <c r="C21" s="8">
        <f t="shared" si="0"/>
        <v>4.5236935084808785</v>
      </c>
      <c r="D21" s="13">
        <f>42370*$F$4*(SIN((A21+2.5)*PI()/180)-0.643)/(F$5*C$4*C$5)</f>
        <v>2.9789401232799047</v>
      </c>
      <c r="E21" s="14">
        <f t="shared" si="2"/>
        <v>-15.481364070529523</v>
      </c>
    </row>
    <row r="22" spans="1:5" ht="10.5" customHeight="1">
      <c r="A22" s="6">
        <f t="shared" si="3"/>
        <v>70</v>
      </c>
      <c r="B22" s="7">
        <f t="shared" si="1"/>
        <v>112.95874910103042</v>
      </c>
      <c r="C22" s="8">
        <f t="shared" si="0"/>
        <v>4.690328682395727</v>
      </c>
      <c r="D22" s="13">
        <f>42370*$F$4*(SIN((A22+2.5)*PI()/180)-0.643)/(F$5*C$4*C$5)</f>
        <v>3.2953885364711817</v>
      </c>
      <c r="E22" s="14">
        <f t="shared" si="2"/>
        <v>-12.185975534058342</v>
      </c>
    </row>
    <row r="23" spans="1:5" ht="10.5" customHeight="1">
      <c r="A23" s="6">
        <f t="shared" si="3"/>
        <v>75</v>
      </c>
      <c r="B23" s="7">
        <f t="shared" si="1"/>
        <v>116.11219525246332</v>
      </c>
      <c r="C23" s="8">
        <f t="shared" si="0"/>
        <v>4.821267622939653</v>
      </c>
      <c r="D23" s="13">
        <f>42370*$F$4*(SIN((A23+2.5)*PI()/180)-0.643)/(F$5*C$4*C$5)</f>
        <v>3.534856526075488</v>
      </c>
      <c r="E23" s="14">
        <f t="shared" si="2"/>
        <v>-8.651119007982853</v>
      </c>
    </row>
    <row r="24" spans="1:5" ht="10.5" customHeight="1">
      <c r="A24" s="6">
        <f t="shared" si="3"/>
        <v>80</v>
      </c>
      <c r="B24" s="7">
        <f t="shared" si="1"/>
        <v>118.38195748756458</v>
      </c>
      <c r="C24" s="8">
        <f t="shared" si="0"/>
        <v>4.915513805712024</v>
      </c>
      <c r="D24" s="13">
        <f>42370*$F$4*(SIN((A24+2.5)*PI()/180)-0.643)/(F$5*C$4*C$5)</f>
        <v>3.6955215960972074</v>
      </c>
      <c r="E24" s="14">
        <f t="shared" si="2"/>
        <v>-4.955597411885646</v>
      </c>
    </row>
    <row r="25" spans="1:5" ht="10.5" customHeight="1">
      <c r="A25" s="6">
        <f t="shared" si="3"/>
        <v>85</v>
      </c>
      <c r="B25" s="7">
        <f t="shared" si="1"/>
        <v>119.7507615452052</v>
      </c>
      <c r="C25" s="8">
        <f t="shared" si="0"/>
        <v>4.97234996035454</v>
      </c>
      <c r="D25" s="13">
        <f>42370*$F$4*(SIN((A25+2.5)*PI()/180)-0.643)/(F$5*C$4*C$5)</f>
        <v>3.7761609883412555</v>
      </c>
      <c r="E25" s="14">
        <f t="shared" si="2"/>
        <v>-1.1794364235443902</v>
      </c>
    </row>
    <row r="26" spans="1:5" ht="10.5" customHeight="1">
      <c r="A26" s="6">
        <f t="shared" si="3"/>
        <v>90</v>
      </c>
      <c r="B26" s="7">
        <f t="shared" si="1"/>
        <v>120.20819</v>
      </c>
      <c r="C26" s="8">
        <f t="shared" si="0"/>
        <v>4.991343529411765</v>
      </c>
      <c r="D26" s="13">
        <f>42370*$F$4*(SIN((A26+2.5)*PI()/180)-0.643)/(F$5*C$4*C$5)</f>
        <v>3.7761609883412555</v>
      </c>
      <c r="E26" s="14">
        <f t="shared" si="2"/>
        <v>2.5967245647968653</v>
      </c>
    </row>
    <row r="27" spans="1:5" ht="10.5" customHeight="1">
      <c r="A27" s="6">
        <f t="shared" si="3"/>
        <v>95</v>
      </c>
      <c r="B27" s="7">
        <f t="shared" si="1"/>
        <v>119.7507615452052</v>
      </c>
      <c r="C27" s="8">
        <f t="shared" si="0"/>
        <v>4.97234996035454</v>
      </c>
      <c r="D27" s="13">
        <f>42370*$F$4*(SIN((A27+2.5)*PI()/180)-0.643)/(F$5*C$4*C$5)</f>
        <v>3.695521596097209</v>
      </c>
      <c r="E27" s="14">
        <f t="shared" si="2"/>
        <v>6.2922461608940745</v>
      </c>
    </row>
    <row r="28" spans="1:5" ht="10.5" customHeight="1">
      <c r="A28" s="6">
        <f t="shared" si="3"/>
        <v>100</v>
      </c>
      <c r="B28" s="7">
        <f t="shared" si="1"/>
        <v>118.38195748756458</v>
      </c>
      <c r="C28" s="8">
        <f t="shared" si="0"/>
        <v>4.915513805712024</v>
      </c>
      <c r="D28" s="13">
        <f>42370*$F$4*(SIN((A28+2.5)*PI()/180)-0.643)/(F$5*C$4*C$5)</f>
        <v>3.534856526075488</v>
      </c>
      <c r="E28" s="14">
        <f t="shared" si="2"/>
        <v>9.827102686969562</v>
      </c>
    </row>
    <row r="29" spans="1:5" ht="10.5" customHeight="1">
      <c r="A29" s="6">
        <f t="shared" si="3"/>
        <v>105</v>
      </c>
      <c r="B29" s="7">
        <f t="shared" si="1"/>
        <v>116.11219525246332</v>
      </c>
      <c r="C29" s="8">
        <f t="shared" si="0"/>
        <v>4.821267622939653</v>
      </c>
      <c r="D29" s="13">
        <f>42370*$F$4*(SIN((A29+2.5)*PI()/180)-0.643)/(F$5*C$4*C$5)</f>
        <v>3.2953885364711826</v>
      </c>
      <c r="E29" s="14">
        <f t="shared" si="2"/>
        <v>13.122491223440745</v>
      </c>
    </row>
    <row r="30" spans="1:5" ht="10.5" customHeight="1">
      <c r="A30" s="6">
        <f t="shared" si="3"/>
        <v>110</v>
      </c>
      <c r="B30" s="7">
        <f t="shared" si="1"/>
        <v>112.95874910103043</v>
      </c>
      <c r="C30" s="8">
        <f t="shared" si="0"/>
        <v>4.6903286823957275</v>
      </c>
      <c r="D30" s="13">
        <f>42370*$F$4*(SIN((A30+2.5)*PI()/180)-0.643)/(F$5*C$4*C$5)</f>
        <v>2.9789401232799047</v>
      </c>
      <c r="E30" s="14">
        <f t="shared" si="2"/>
        <v>16.10143134672065</v>
      </c>
    </row>
    <row r="31" spans="1:5" ht="10.5" customHeight="1">
      <c r="A31" s="6">
        <f t="shared" si="3"/>
        <v>115</v>
      </c>
      <c r="B31" s="7">
        <f t="shared" si="1"/>
        <v>108.94561866258117</v>
      </c>
      <c r="C31" s="8">
        <f t="shared" si="0"/>
        <v>4.5236935084808785</v>
      </c>
      <c r="D31" s="13">
        <f>42370*$F$4*(SIN((A31+2.5)*PI()/180)-0.643)/(F$5*C$4*C$5)</f>
        <v>2.5879196500028177</v>
      </c>
      <c r="E31" s="14">
        <f t="shared" si="2"/>
        <v>18.689350996723466</v>
      </c>
    </row>
    <row r="32" spans="1:5" ht="10.5" customHeight="1">
      <c r="A32" s="6">
        <f t="shared" si="3"/>
        <v>120</v>
      </c>
      <c r="B32" s="7">
        <f t="shared" si="1"/>
        <v>104.10334628294653</v>
      </c>
      <c r="C32" s="8">
        <f t="shared" si="0"/>
        <v>4.322630295485669</v>
      </c>
      <c r="D32" s="13">
        <f>42370*$F$4*(SIN((A32+2.5)*PI()/180)-0.643)/(F$5*C$4*C$5)</f>
        <v>2.1253030185461754</v>
      </c>
      <c r="E32" s="14">
        <f t="shared" si="2"/>
        <v>20.814654015269642</v>
      </c>
    </row>
    <row r="33" spans="1:5" ht="10.5" customHeight="1">
      <c r="A33" s="6">
        <f t="shared" si="3"/>
        <v>125</v>
      </c>
      <c r="B33" s="7">
        <f t="shared" si="1"/>
        <v>98.46878457877956</v>
      </c>
      <c r="C33" s="8">
        <f t="shared" si="0"/>
        <v>4.08866925586628</v>
      </c>
      <c r="D33" s="13">
        <f>42370*$F$4*(SIN((A33+2.5)*PI()/180)-0.643)/(F$5*C$4*C$5)</f>
        <v>1.5946110208109219</v>
      </c>
      <c r="E33" s="14">
        <f t="shared" si="2"/>
        <v>22.409265036080566</v>
      </c>
    </row>
    <row r="34" spans="1:5" ht="10.5" customHeight="1">
      <c r="A34" s="6">
        <f t="shared" si="3"/>
        <v>130</v>
      </c>
      <c r="B34" s="7">
        <f t="shared" si="1"/>
        <v>92.0848159668903</v>
      </c>
      <c r="C34" s="8">
        <f t="shared" si="0"/>
        <v>3.8235909744037495</v>
      </c>
      <c r="D34" s="13">
        <f>42370*$F$4*(SIN((A34+2.5)*PI()/180)-0.643)/(F$5*C$4*C$5)</f>
        <v>0.9998825433404147</v>
      </c>
      <c r="E34" s="14">
        <f t="shared" si="2"/>
        <v>23.40914757942098</v>
      </c>
    </row>
    <row r="35" spans="1:5" ht="10.5" customHeight="1">
      <c r="A35" s="6">
        <f t="shared" si="3"/>
        <v>135</v>
      </c>
      <c r="B35" s="7">
        <f t="shared" si="1"/>
        <v>85.00002630316094</v>
      </c>
      <c r="C35" s="8">
        <f t="shared" si="0"/>
        <v>3.529412856878655</v>
      </c>
      <c r="D35" s="13">
        <f>42370*$F$4*(SIN((A35+2.5)*PI()/180)-0.643)/(F$5*C$4*C$5)</f>
        <v>0.34564382895507595</v>
      </c>
      <c r="E35" s="14">
        <f t="shared" si="2"/>
        <v>23.754791408376057</v>
      </c>
    </row>
    <row r="36" spans="1:5" ht="10.5" customHeight="1">
      <c r="A36" s="6">
        <f t="shared" si="3"/>
        <v>140</v>
      </c>
      <c r="B36" s="7">
        <f t="shared" si="1"/>
        <v>77.26833511484539</v>
      </c>
      <c r="C36" s="8">
        <f t="shared" si="0"/>
        <v>3.208373776394964</v>
      </c>
      <c r="D36" s="13">
        <f>42370*$F$4*(SIN((A36+2.5)*PI()/180)-0.643)/(F$5*C$4*C$5)</f>
        <v>-0.36312597068848956</v>
      </c>
      <c r="E36" s="14">
        <f t="shared" si="2"/>
        <v>23.391665437687568</v>
      </c>
    </row>
    <row r="37" spans="1:5" ht="10.5" customHeight="1">
      <c r="A37" s="6">
        <f t="shared" si="3"/>
        <v>145</v>
      </c>
      <c r="B37" s="7">
        <f t="shared" si="1"/>
        <v>68.94858524040949</v>
      </c>
      <c r="C37" s="8">
        <f t="shared" si="0"/>
        <v>2.8629170342038543</v>
      </c>
      <c r="D37" s="13">
        <f>42370*$F$4*(SIN((A37+2.5)*PI()/180)-0.643)/(F$5*C$4*C$5)</f>
        <v>-1.1210326894480795</v>
      </c>
      <c r="E37" s="14">
        <f t="shared" si="2"/>
        <v>22.27063274823949</v>
      </c>
    </row>
    <row r="38" spans="1:5" ht="10.5" customHeight="1">
      <c r="A38" s="6">
        <f t="shared" si="3"/>
        <v>150</v>
      </c>
      <c r="B38" s="7">
        <f t="shared" si="1"/>
        <v>60.104094999999994</v>
      </c>
      <c r="C38" s="8">
        <f t="shared" si="0"/>
        <v>2.495671764705882</v>
      </c>
      <c r="D38" s="13">
        <f>42370*$F$4*(SIN((A38+2.5)*PI()/180)-0.643)/(F$5*C$4*C$5)</f>
        <v>-1.9223081995573503</v>
      </c>
      <c r="E38" s="14">
        <f t="shared" si="2"/>
        <v>20.34832454868214</v>
      </c>
    </row>
    <row r="39" spans="1:5" ht="10.5" customHeight="1">
      <c r="A39" s="6">
        <f t="shared" si="3"/>
        <v>155</v>
      </c>
      <c r="B39" s="7">
        <f t="shared" si="1"/>
        <v>50.802176304795736</v>
      </c>
      <c r="C39" s="8">
        <f t="shared" si="0"/>
        <v>2.109432926150688</v>
      </c>
      <c r="D39" s="13">
        <f>42370*$F$4*(SIN((A39+2.5)*PI()/180)-0.643)/(F$5*C$4*C$5)</f>
        <v>-2.760854310560987</v>
      </c>
      <c r="E39" s="14">
        <f t="shared" si="2"/>
        <v>17.587470238121153</v>
      </c>
    </row>
    <row r="40" spans="1:5" ht="10.5" customHeight="1">
      <c r="A40" s="6">
        <f t="shared" si="3"/>
        <v>160</v>
      </c>
      <c r="B40" s="7">
        <f t="shared" si="1"/>
        <v>41.113622372719234</v>
      </c>
      <c r="C40" s="8">
        <f t="shared" si="0"/>
        <v>1.7071400293170618</v>
      </c>
      <c r="D40" s="13">
        <f>42370*$F$4*(SIN((A40+2.5)*PI()/180)-0.643)/(F$5*C$4*C$5)</f>
        <v>-3.630289180226267</v>
      </c>
      <c r="E40" s="14">
        <f t="shared" si="2"/>
        <v>13.957181057894886</v>
      </c>
    </row>
    <row r="41" spans="1:5" ht="10.5" customHeight="1">
      <c r="A41" s="6">
        <f t="shared" si="3"/>
        <v>165</v>
      </c>
      <c r="B41" s="7">
        <f t="shared" si="1"/>
        <v>31.112168949302415</v>
      </c>
      <c r="C41" s="8">
        <f t="shared" si="0"/>
        <v>1.291854766061</v>
      </c>
      <c r="D41" s="13">
        <f>42370*$F$4*(SIN((A41+2.5)*PI()/180)-0.643)/(F$5*C$4*C$5)</f>
        <v>-4.523995884215912</v>
      </c>
      <c r="E41" s="14">
        <f t="shared" si="2"/>
        <v>9.433185173678973</v>
      </c>
    </row>
    <row r="42" spans="1:5" ht="10.5" customHeight="1">
      <c r="A42" s="6">
        <f t="shared" si="3"/>
        <v>170</v>
      </c>
      <c r="B42" s="7">
        <f t="shared" si="1"/>
        <v>20.873933134140113</v>
      </c>
      <c r="C42" s="8">
        <f t="shared" si="0"/>
        <v>0.8667377079919769</v>
      </c>
      <c r="D42" s="13">
        <f>42370*$F$4*(SIN((A42+2.5)*PI()/180)-0.643)/(F$5*C$4*C$5)</f>
        <v>-5.4351727748777</v>
      </c>
      <c r="E42" s="14">
        <f t="shared" si="2"/>
        <v>3.998012398801273</v>
      </c>
    </row>
    <row r="43" spans="1:5" ht="10.5" customHeight="1">
      <c r="A43" s="6">
        <f t="shared" si="3"/>
        <v>175</v>
      </c>
      <c r="B43" s="7">
        <f t="shared" si="1"/>
        <v>10.476834083801672</v>
      </c>
      <c r="C43" s="8">
        <f t="shared" si="0"/>
        <v>0.43502425261460226</v>
      </c>
      <c r="D43" s="13">
        <f>42370*$F$4*(SIN((A43+2.5)*PI()/180)-0.643)/(F$5*C$4*C$5)</f>
        <v>-6.35688524589004</v>
      </c>
      <c r="E43" s="14">
        <f t="shared" si="2"/>
        <v>-2.358872847088767</v>
      </c>
    </row>
    <row r="44" spans="1:5" ht="10.5" customHeight="1">
      <c r="A44" s="6">
        <f t="shared" si="3"/>
        <v>180</v>
      </c>
      <c r="B44" s="7">
        <f>1.414*C$4*SIN(A44*PI()/180)</f>
        <v>1.4725059279546705E-14</v>
      </c>
      <c r="C44" s="8">
        <f>(1.414*F$4/C$4)*SIN(A44*PI()/180)</f>
        <v>6.114211465555724E-16</v>
      </c>
      <c r="D44" s="13">
        <f>42370*$F$4*(SIN((A44+2.5)*PI()/180)-0.643)/(F$5*C$4*C$5)</f>
        <v>-7.282118508803329</v>
      </c>
      <c r="E44" s="14">
        <f t="shared" si="2"/>
        <v>-9.640991355892096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 Semiconductor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 Semiconductor</dc:creator>
  <cp:keywords/>
  <dc:description/>
  <cp:lastModifiedBy>Alan Ball</cp:lastModifiedBy>
  <cp:lastPrinted>2002-02-15T15:06:18Z</cp:lastPrinted>
  <dcterms:created xsi:type="dcterms:W3CDTF">2000-11-08T19:47:00Z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